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9720" windowHeight="7320" firstSheet="2" activeTab="3"/>
  </bookViews>
  <sheets>
    <sheet name="state dynamics" sheetId="1" r:id="rId1"/>
    <sheet name="bifuraction hw growth" sheetId="2" r:id="rId2"/>
    <sheet name="bifurcation fire freq" sheetId="3" r:id="rId3"/>
    <sheet name="time dynamics" sheetId="4" r:id="rId4"/>
  </sheets>
  <definedNames>
    <definedName name="f">'state dynamics'!$D$3</definedName>
    <definedName name="fireFreq">'state dynamics'!$D$5</definedName>
    <definedName name="HWkill">'state dynamics'!$D$4</definedName>
    <definedName name="HWr">'state dynamics'!$D$2</definedName>
    <definedName name="_xlnm.Print_Area" localSheetId="3">'time dynamics'!$B$1:$O$42</definedName>
  </definedNames>
  <calcPr fullCalcOnLoad="1"/>
</workbook>
</file>

<file path=xl/sharedStrings.xml><?xml version="1.0" encoding="utf-8"?>
<sst xmlns="http://schemas.openxmlformats.org/spreadsheetml/2006/main" count="114" uniqueCount="90">
  <si>
    <t>r</t>
  </si>
  <si>
    <t>HW kill</t>
  </si>
  <si>
    <t xml:space="preserve">Fire kills hardwood as a function of the </t>
  </si>
  <si>
    <t>stable</t>
  </si>
  <si>
    <t>Noise</t>
  </si>
  <si>
    <t>newHW</t>
  </si>
  <si>
    <t>f</t>
  </si>
  <si>
    <t>fkill</t>
  </si>
  <si>
    <t>growth of hardwood and the amount of hardwood</t>
  </si>
  <si>
    <t>Longleaf/Hardwood Forest Dynamic Model</t>
  </si>
  <si>
    <t>ROOTS</t>
  </si>
  <si>
    <t>Parameters</t>
  </si>
  <si>
    <t>X</t>
  </si>
  <si>
    <t>dX/dt</t>
  </si>
  <si>
    <t>sigma2</t>
  </si>
  <si>
    <t>fire frequency</t>
  </si>
  <si>
    <t>Resilience is the difference between the state of the system</t>
  </si>
  <si>
    <t>and the unstable point</t>
  </si>
  <si>
    <t>Bifuraction Analysis</t>
  </si>
  <si>
    <t>Examine how changes in</t>
  </si>
  <si>
    <t xml:space="preserve">parameter values alter the </t>
  </si>
  <si>
    <t>location and existence of</t>
  </si>
  <si>
    <t>Steady States</t>
  </si>
  <si>
    <t>stable points in the model.</t>
  </si>
  <si>
    <t>Longleaf/Hardwood Forest</t>
  </si>
  <si>
    <t>Stochastic Dynamic Model</t>
  </si>
  <si>
    <t>it becomes increasingly easier to switch between</t>
  </si>
  <si>
    <t>states.</t>
  </si>
  <si>
    <t xml:space="preserve">Forest dynamics are modeled in terms of the </t>
  </si>
  <si>
    <r>
      <t>dynamics of hardwood 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). It is assumed that longleaf</t>
    </r>
  </si>
  <si>
    <r>
      <t>pine (</t>
    </r>
    <r>
      <rPr>
        <i/>
        <sz val="10"/>
        <rFont val="Arial"/>
        <family val="2"/>
      </rPr>
      <t>LL</t>
    </r>
    <r>
      <rPr>
        <sz val="10"/>
        <rFont val="Arial"/>
        <family val="0"/>
      </rPr>
      <t xml:space="preserve">) occupies the rest of the forest (1 -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).</t>
    </r>
  </si>
  <si>
    <t>Change in hardwood over time depends on the</t>
  </si>
  <si>
    <t>killed by fire. This equation can be written</t>
  </si>
  <si>
    <t xml:space="preserve">Hardwood growth depends on the amount of </t>
  </si>
  <si>
    <r>
      <t>hardwood 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 and the available space</t>
    </r>
  </si>
  <si>
    <r>
      <t xml:space="preserve">that it can invade (1 -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).  Therefore,</t>
    </r>
  </si>
  <si>
    <r>
      <t xml:space="preserve">           dX</t>
    </r>
    <r>
      <rPr>
        <sz val="10"/>
        <rFont val="Arial"/>
        <family val="0"/>
      </rPr>
      <t>/</t>
    </r>
    <r>
      <rPr>
        <i/>
        <sz val="10"/>
        <rFont val="Arial"/>
        <family val="2"/>
      </rPr>
      <t>dt</t>
    </r>
    <r>
      <rPr>
        <sz val="10"/>
        <rFont val="Arial"/>
        <family val="0"/>
      </rPr>
      <t xml:space="preserve"> = growth - fire mortality.</t>
    </r>
  </si>
  <si>
    <r>
      <t xml:space="preserve">                 growth =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>*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*(1 -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),</t>
    </r>
  </si>
  <si>
    <r>
      <t xml:space="preserve">where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is a parameter that scales growth.</t>
    </r>
  </si>
  <si>
    <r>
      <t>amount of hardwood 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 and the ability of fire</t>
    </r>
  </si>
  <si>
    <t>to spread. The ability of fire to spread depends</t>
  </si>
  <si>
    <t>on fuel quality, which is a function of the amount</t>
  </si>
  <si>
    <r>
      <t xml:space="preserve">of longleaf pine (1 -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). The impact of fire also depends</t>
    </r>
  </si>
  <si>
    <t>on its ability to spread, which is estimated to increase</t>
  </si>
  <si>
    <r>
      <t xml:space="preserve">as the square of the proportion of </t>
    </r>
    <r>
      <rPr>
        <i/>
        <sz val="10"/>
        <rFont val="Arial"/>
        <family val="2"/>
      </rPr>
      <t>LL</t>
    </r>
    <r>
      <rPr>
        <sz val="10"/>
        <rFont val="Arial"/>
        <family val="0"/>
      </rPr>
      <t xml:space="preserve"> (1 -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).</t>
    </r>
  </si>
  <si>
    <t>Therefore,</t>
  </si>
  <si>
    <r>
      <t xml:space="preserve">             fire mortality =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*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*(1 -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)^3,</t>
    </r>
  </si>
  <si>
    <r>
      <t xml:space="preserve">where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 xml:space="preserve"> is a parameter that scales fire mortality.</t>
    </r>
  </si>
  <si>
    <t>divided by the frequency of fire, so that</t>
  </si>
  <si>
    <r>
      <t xml:space="preserve">              </t>
    </r>
    <r>
      <rPr>
        <i/>
        <sz val="10"/>
        <rFont val="Arial"/>
        <family val="2"/>
      </rPr>
      <t xml:space="preserve">f </t>
    </r>
    <r>
      <rPr>
        <sz val="10"/>
        <rFont val="Arial"/>
        <family val="0"/>
      </rPr>
      <t>= HW kill/fire frequency.</t>
    </r>
  </si>
  <si>
    <r>
      <t xml:space="preserve">I define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 xml:space="preserve"> as the proportion of hardwood (HW) that is killed</t>
    </r>
  </si>
  <si>
    <r>
      <t>Hardwood density 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</si>
  <si>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t>Growth rate</t>
  </si>
  <si>
    <t xml:space="preserve">      Fire</t>
  </si>
  <si>
    <t xml:space="preserve">  mortality</t>
  </si>
  <si>
    <t xml:space="preserve">      rate</t>
  </si>
  <si>
    <r>
      <t xml:space="preserve">     </t>
    </r>
    <r>
      <rPr>
        <i/>
        <sz val="10"/>
        <rFont val="Arial"/>
        <family val="2"/>
      </rPr>
      <t>dX</t>
    </r>
    <r>
      <rPr>
        <sz val="10"/>
        <rFont val="Arial"/>
        <family val="0"/>
      </rPr>
      <t>/</t>
    </r>
    <r>
      <rPr>
        <i/>
        <sz val="10"/>
        <rFont val="Arial"/>
        <family val="2"/>
      </rPr>
      <t>dt</t>
    </r>
  </si>
  <si>
    <t>Bifurcation analysis</t>
  </si>
  <si>
    <t>of hardwood growth</t>
  </si>
  <si>
    <t xml:space="preserve">       r</t>
  </si>
  <si>
    <t>and HW represents hardwood.</t>
  </si>
  <si>
    <t>LL stable</t>
  </si>
  <si>
    <t>HW stable</t>
  </si>
  <si>
    <t>Unstable root</t>
  </si>
  <si>
    <r>
      <t>1 - sqrt(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>/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)</t>
    </r>
  </si>
  <si>
    <r>
      <t xml:space="preserve">     r </t>
    </r>
    <r>
      <rPr>
        <sz val="10"/>
        <rFont val="Arial"/>
        <family val="0"/>
      </rPr>
      <t xml:space="preserve">&gt; </t>
    </r>
    <r>
      <rPr>
        <i/>
        <sz val="10"/>
        <rFont val="Arial"/>
        <family val="2"/>
      </rPr>
      <t>f</t>
    </r>
  </si>
  <si>
    <t>and the unstable point.</t>
  </si>
  <si>
    <t>of fire frequency</t>
  </si>
  <si>
    <t>Frequency</t>
  </si>
  <si>
    <t>LL represents longleaf pine,</t>
  </si>
  <si>
    <t xml:space="preserve">LL represents longleaf pine, </t>
  </si>
  <si>
    <r>
      <t xml:space="preserve">r </t>
    </r>
    <r>
      <rPr>
        <sz val="10"/>
        <rFont val="Arial"/>
        <family val="0"/>
      </rPr>
      <t>&gt;</t>
    </r>
    <r>
      <rPr>
        <i/>
        <sz val="10"/>
        <rFont val="Arial"/>
        <family val="2"/>
      </rPr>
      <t xml:space="preserve"> f</t>
    </r>
  </si>
  <si>
    <t>By adding noise to the forest dynamic model,</t>
  </si>
  <si>
    <t>the system can switch states.</t>
  </si>
  <si>
    <t>Disturbances are modeled as normally</t>
  </si>
  <si>
    <t>distributed noise with a mean of zero</t>
  </si>
  <si>
    <t>and a variance of sigma2.</t>
  </si>
  <si>
    <t>As this variance of the disturbances increases,</t>
  </si>
  <si>
    <t>As the resilience of the longleaf state and</t>
  </si>
  <si>
    <t>the distance between the unstable state and the</t>
  </si>
  <si>
    <t>longleaf stable state decrease, it also becomes</t>
  </si>
  <si>
    <r>
      <t>X</t>
    </r>
    <r>
      <rPr>
        <sz val="9"/>
        <rFont val="Geneva"/>
        <family val="0"/>
      </rPr>
      <t>(0)</t>
    </r>
  </si>
  <si>
    <t>Time</t>
  </si>
  <si>
    <t>states dominated by longleaf pine (LL) and</t>
  </si>
  <si>
    <t>hardwood (HW).</t>
  </si>
  <si>
    <t>easier to switch between the stable and unstable</t>
  </si>
  <si>
    <t>LL stable point</t>
  </si>
  <si>
    <t>HW stable point</t>
  </si>
  <si>
    <t>Unstable point</t>
  </si>
  <si>
    <r>
      <t xml:space="preserve">As previously noted, </t>
    </r>
    <r>
      <rPr>
        <i/>
        <sz val="9"/>
        <rFont val="Geneva"/>
        <family val="0"/>
      </rPr>
      <t>X</t>
    </r>
    <r>
      <rPr>
        <sz val="9"/>
        <rFont val="Geneva"/>
        <family val="0"/>
      </rPr>
      <t xml:space="preserve"> represents hardwood density.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</si>
</sst>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0000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.75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.75"/>
      <name val="Arial"/>
      <family val="0"/>
    </font>
    <font>
      <sz val="10.2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.75"/>
      <name val="Arial"/>
      <family val="0"/>
    </font>
    <font>
      <i/>
      <sz val="10"/>
      <name val="Arial"/>
      <family val="2"/>
    </font>
    <font>
      <i/>
      <sz val="10.25"/>
      <name val="Arial"/>
      <family val="2"/>
    </font>
    <font>
      <i/>
      <sz val="8.75"/>
      <name val="Arial"/>
      <family val="2"/>
    </font>
    <font>
      <i/>
      <sz val="9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2" fontId="5" fillId="0" borderId="0" xfId="0" applyNumberFormat="1" applyFont="1" applyAlignment="1">
      <alignment/>
    </xf>
    <xf numFmtId="164" fontId="5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10" fillId="2" borderId="0" xfId="0" applyFont="1" applyFill="1" applyAlignment="1">
      <alignment/>
    </xf>
    <xf numFmtId="0" fontId="11" fillId="4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4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33"/>
          <c:w val="0.60225"/>
          <c:h val="0.8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'state dynamics'!$D$9</c:f>
              <c:strCache>
                <c:ptCount val="1"/>
                <c:pt idx="0">
                  <c:v>Growth rate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'state dynamics'!$C$10:$C$50</c:f>
              <c:numCache/>
            </c:numRef>
          </c:xVal>
          <c:yVal>
            <c:numRef>
              <c:f>'state dynamics'!$D$10:$D$50</c:f>
              <c:numCache/>
            </c:numRef>
          </c:yVal>
          <c:smooth val="0"/>
        </c:ser>
        <c:ser>
          <c:idx val="1"/>
          <c:order val="1"/>
          <c:tx>
            <c:strRef>
              <c:f>'state dynamics'!$E$9</c:f>
              <c:strCache>
                <c:ptCount val="1"/>
                <c:pt idx="0">
                  <c:v>     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'state dynamics'!$C$10:$C$50</c:f>
              <c:numCache/>
            </c:numRef>
          </c:xVal>
          <c:yVal>
            <c:numRef>
              <c:f>'state dynamics'!$E$10:$E$50</c:f>
              <c:numCache/>
            </c:numRef>
          </c:yVal>
          <c:smooth val="0"/>
        </c:ser>
        <c:ser>
          <c:idx val="2"/>
          <c:order val="2"/>
          <c:tx>
            <c:strRef>
              <c:f>'state dynamics'!$F$9</c:f>
              <c:strCache>
                <c:ptCount val="1"/>
                <c:pt idx="0">
                  <c:v>     dX/dt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'state dynamics'!$C$10:$C$50</c:f>
              <c:numCache/>
            </c:numRef>
          </c:xVal>
          <c:yVal>
            <c:numRef>
              <c:f>'state dynamics'!$F$10:$F$50</c:f>
              <c:numCache/>
            </c:numRef>
          </c:yVal>
          <c:smooth val="0"/>
        </c:ser>
        <c:axId val="18981339"/>
        <c:axId val="36614324"/>
      </c:scatterChart>
      <c:valAx>
        <c:axId val="1898133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Hardwood density (</a:t>
                </a:r>
                <a:r>
                  <a:rPr lang="en-US" cap="none" sz="1025" b="0" i="1" u="none" baseline="0"/>
                  <a:t>X</a:t>
                </a:r>
                <a:r>
                  <a:rPr lang="en-US" cap="none" sz="1025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14324"/>
        <c:crosses val="autoZero"/>
        <c:crossBetween val="midCat"/>
        <c:dispUnits/>
      </c:valAx>
      <c:valAx>
        <c:axId val="36614324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1" u="none" baseline="0"/>
                  <a:t>dX/dt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89813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000" b="0" i="1" u="none" baseline="0"/>
            </a:pPr>
          </a:p>
        </c:txPr>
      </c:legendEntry>
      <c:layout>
        <c:manualLayout>
          <c:xMode val="edge"/>
          <c:yMode val="edge"/>
          <c:x val="0.74475"/>
          <c:y val="0.33025"/>
          <c:w val="0.24475"/>
          <c:h val="0.21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Landscape Model of Resilience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'state dynamics'!$D$55</c:f>
              <c:strCache>
                <c:ptCount val="1"/>
                <c:pt idx="0">
                  <c:v>stable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'state dynamics'!$C$56:$C$96</c:f>
              <c:numCache/>
            </c:numRef>
          </c:xVal>
          <c:yVal>
            <c:numRef>
              <c:f>'state dynamics'!$D$56:$D$96</c:f>
              <c:numCache/>
            </c:numRef>
          </c:yVal>
          <c:smooth val="0"/>
        </c:ser>
        <c:axId val="61093461"/>
        <c:axId val="12970238"/>
      </c:scatterChart>
      <c:valAx>
        <c:axId val="6109346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Hardwood density (</a:t>
                </a:r>
                <a:r>
                  <a:rPr lang="en-US" cap="none" sz="875" b="0" i="1" u="none" baseline="0"/>
                  <a:t>X</a:t>
                </a:r>
                <a:r>
                  <a:rPr lang="en-US" cap="none" sz="875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70238"/>
        <c:crosses val="autoZero"/>
        <c:crossBetween val="midCat"/>
        <c:dispUnits/>
      </c:valAx>
      <c:valAx>
        <c:axId val="129702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Potential 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934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275"/>
          <c:w val="0.6715"/>
          <c:h val="0.91675"/>
        </c:manualLayout>
      </c:layout>
      <c:scatterChart>
        <c:scatterStyle val="line"/>
        <c:varyColors val="0"/>
        <c:ser>
          <c:idx val="0"/>
          <c:order val="0"/>
          <c:tx>
            <c:strRef>
              <c:f>'bifuraction hw growth'!$D$5</c:f>
              <c:strCache>
                <c:ptCount val="1"/>
                <c:pt idx="0">
                  <c:v>LL stable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'bifuraction hw growth'!$C$6:$C$45</c:f>
              <c:numCache/>
            </c:numRef>
          </c:xVal>
          <c:yVal>
            <c:numRef>
              <c:f>'bifuraction hw growth'!$D$6:$D$45</c:f>
              <c:numCache/>
            </c:numRef>
          </c:yVal>
          <c:smooth val="0"/>
        </c:ser>
        <c:ser>
          <c:idx val="1"/>
          <c:order val="1"/>
          <c:tx>
            <c:strRef>
              <c:f>'bifuraction hw growth'!$E$5</c:f>
              <c:strCache>
                <c:ptCount val="1"/>
                <c:pt idx="0">
                  <c:v>HW stable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'bifuraction hw growth'!$C$6:$C$45</c:f>
              <c:numCache/>
            </c:numRef>
          </c:xVal>
          <c:yVal>
            <c:numRef>
              <c:f>'bifuraction hw growth'!$E$6:$E$45</c:f>
              <c:numCache/>
            </c:numRef>
          </c:yVal>
          <c:smooth val="0"/>
        </c:ser>
        <c:ser>
          <c:idx val="2"/>
          <c:order val="2"/>
          <c:tx>
            <c:strRef>
              <c:f>'bifuraction hw growth'!$F$5</c:f>
              <c:strCache>
                <c:ptCount val="1"/>
                <c:pt idx="0">
                  <c:v>Unstable root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'bifuraction hw growth'!$C$6:$C$45</c:f>
              <c:numCache/>
            </c:numRef>
          </c:xVal>
          <c:yVal>
            <c:numRef>
              <c:f>'bifuraction hw growth'!$F$6:$F$45</c:f>
              <c:numCache/>
            </c:numRef>
          </c:yVal>
          <c:smooth val="0"/>
        </c:ser>
        <c:axId val="49623279"/>
        <c:axId val="43956328"/>
      </c:scatterChart>
      <c:valAx>
        <c:axId val="49623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Hardwood growth parameter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56328"/>
        <c:crossesAt val="-0.2"/>
        <c:crossBetween val="midCat"/>
        <c:dispUnits/>
      </c:valAx>
      <c:valAx>
        <c:axId val="43956328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Proportion of hardwood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32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3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275"/>
          <c:w val="0.67125"/>
          <c:h val="0.91625"/>
        </c:manualLayout>
      </c:layout>
      <c:scatterChart>
        <c:scatterStyle val="line"/>
        <c:varyColors val="0"/>
        <c:ser>
          <c:idx val="0"/>
          <c:order val="0"/>
          <c:tx>
            <c:strRef>
              <c:f>'bifurcation fire freq'!$D$6</c:f>
              <c:strCache>
                <c:ptCount val="1"/>
                <c:pt idx="0">
                  <c:v>LL stable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'bifurcation fire freq'!$C$7:$C$46</c:f>
              <c:numCache/>
            </c:numRef>
          </c:xVal>
          <c:yVal>
            <c:numRef>
              <c:f>'bifurcation fire freq'!$D$7:$D$46</c:f>
              <c:numCache/>
            </c:numRef>
          </c:yVal>
          <c:smooth val="0"/>
        </c:ser>
        <c:ser>
          <c:idx val="1"/>
          <c:order val="1"/>
          <c:tx>
            <c:strRef>
              <c:f>'bifurcation fire freq'!$E$6</c:f>
              <c:strCache>
                <c:ptCount val="1"/>
                <c:pt idx="0">
                  <c:v>HW stable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'bifurcation fire freq'!$C$7:$C$46</c:f>
              <c:numCache/>
            </c:numRef>
          </c:xVal>
          <c:yVal>
            <c:numRef>
              <c:f>'bifurcation fire freq'!$E$7:$E$46</c:f>
              <c:numCache/>
            </c:numRef>
          </c:yVal>
          <c:smooth val="0"/>
        </c:ser>
        <c:ser>
          <c:idx val="2"/>
          <c:order val="2"/>
          <c:tx>
            <c:strRef>
              <c:f>'bifurcation fire freq'!$F$6</c:f>
              <c:strCache>
                <c:ptCount val="1"/>
                <c:pt idx="0">
                  <c:v>Unstable root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'bifurcation fire freq'!$C$7:$C$46</c:f>
              <c:numCache/>
            </c:numRef>
          </c:xVal>
          <c:yVal>
            <c:numRef>
              <c:f>'bifurcation fire freq'!$F$7:$F$46</c:f>
              <c:numCache/>
            </c:numRef>
          </c:yVal>
          <c:smooth val="0"/>
        </c:ser>
        <c:axId val="60062633"/>
        <c:axId val="3692786"/>
      </c:scatterChart>
      <c:valAx>
        <c:axId val="6006263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Fire frequency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2786"/>
        <c:crossesAt val="-0.2"/>
        <c:crossBetween val="midCat"/>
        <c:dispUnits/>
        <c:majorUnit val="1"/>
      </c:valAx>
      <c:valAx>
        <c:axId val="3692786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Proportion of hardwood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62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"/>
          <c:y val="0.029"/>
          <c:w val="0.6395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'time dynamics'!$D$8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'time dynamics'!$C$9:$C$58</c:f>
              <c:numCache/>
            </c:numRef>
          </c:xVal>
          <c:yVal>
            <c:numRef>
              <c:f>'time dynamics'!$D$9:$D$58</c:f>
              <c:numCache>
                <c:ptCount val="50"/>
                <c:pt idx="0">
                  <c:v>0.1</c:v>
                </c:pt>
                <c:pt idx="1">
                  <c:v>0.09647293312092545</c:v>
                </c:pt>
                <c:pt idx="2">
                  <c:v>0.009150069130737584</c:v>
                </c:pt>
                <c:pt idx="3">
                  <c:v>0</c:v>
                </c:pt>
                <c:pt idx="4">
                  <c:v>0.07153494152589701</c:v>
                </c:pt>
                <c:pt idx="5">
                  <c:v>0.0799078414629207</c:v>
                </c:pt>
                <c:pt idx="6">
                  <c:v>0.09039353226627633</c:v>
                </c:pt>
                <c:pt idx="7">
                  <c:v>0.10343259742178137</c:v>
                </c:pt>
                <c:pt idx="8">
                  <c:v>0.020805027737654913</c:v>
                </c:pt>
                <c:pt idx="9">
                  <c:v>0</c:v>
                </c:pt>
                <c:pt idx="10">
                  <c:v>0.002063131887553027</c:v>
                </c:pt>
                <c:pt idx="11">
                  <c:v>0.07098113571202504</c:v>
                </c:pt>
                <c:pt idx="12">
                  <c:v>0.06192943048368567</c:v>
                </c:pt>
                <c:pt idx="13">
                  <c:v>0.05977622827800516</c:v>
                </c:pt>
                <c:pt idx="14">
                  <c:v>0.03753662488795925</c:v>
                </c:pt>
                <c:pt idx="15">
                  <c:v>0.035795350499663106</c:v>
                </c:pt>
                <c:pt idx="16">
                  <c:v>0.014271184766472038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0.022080996586737456</c:v>
                </c:pt>
                <c:pt idx="22">
                  <c:v>0.039191702565218284</c:v>
                </c:pt>
                <c:pt idx="23">
                  <c:v>0</c:v>
                </c:pt>
                <c:pt idx="24">
                  <c:v>0.017563138499099296</c:v>
                </c:pt>
                <c:pt idx="25">
                  <c:v>0.07331813894793854</c:v>
                </c:pt>
                <c:pt idx="26">
                  <c:v>0.08908680392447652</c:v>
                </c:pt>
                <c:pt idx="27">
                  <c:v>0.04428628987558317</c:v>
                </c:pt>
                <c:pt idx="28">
                  <c:v>0</c:v>
                </c:pt>
                <c:pt idx="29">
                  <c:v>0.013040448720857967</c:v>
                </c:pt>
                <c:pt idx="30">
                  <c:v>0</c:v>
                </c:pt>
                <c:pt idx="31">
                  <c:v>0</c:v>
                </c:pt>
                <c:pt idx="32">
                  <c:v>0.024112125629471848</c:v>
                </c:pt>
                <c:pt idx="33">
                  <c:v>0.03142837351985636</c:v>
                </c:pt>
                <c:pt idx="34">
                  <c:v>0</c:v>
                </c:pt>
                <c:pt idx="35">
                  <c:v>0.08590996003476903</c:v>
                </c:pt>
                <c:pt idx="36">
                  <c:v>0.06295742262165108</c:v>
                </c:pt>
                <c:pt idx="37">
                  <c:v>0.10364970542161675</c:v>
                </c:pt>
                <c:pt idx="38">
                  <c:v>0.10045737459533687</c:v>
                </c:pt>
                <c:pt idx="39">
                  <c:v>0.09993391360436993</c:v>
                </c:pt>
                <c:pt idx="40">
                  <c:v>0.062394773286409966</c:v>
                </c:pt>
                <c:pt idx="41">
                  <c:v>0.10441923377706427</c:v>
                </c:pt>
                <c:pt idx="42">
                  <c:v>0.010882192795435397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0.05016124760004459</c:v>
                </c:pt>
                <c:pt idx="48">
                  <c:v>0.07274731023757619</c:v>
                </c:pt>
                <c:pt idx="49">
                  <c:v>0.00687737036718733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'time dynamics'!$I$8</c:f>
              <c:strCache>
                <c:ptCount val="1"/>
                <c:pt idx="0">
                  <c:v>LL stable point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dynamics'!$C$9:$C$58</c:f>
              <c:numCache/>
            </c:numRef>
          </c:xVal>
          <c:yVal>
            <c:numRef>
              <c:f>'time dynamics'!$I$9:$I$58</c:f>
              <c:numCache/>
            </c:numRef>
          </c:yVal>
          <c:smooth val="0"/>
        </c:ser>
        <c:ser>
          <c:idx val="2"/>
          <c:order val="2"/>
          <c:tx>
            <c:strRef>
              <c:f>'time dynamics'!$J$8</c:f>
              <c:strCache>
                <c:ptCount val="1"/>
                <c:pt idx="0">
                  <c:v>HW stable point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dynamics'!$C$9:$C$58</c:f>
              <c:numCache/>
            </c:numRef>
          </c:xVal>
          <c:yVal>
            <c:numRef>
              <c:f>'time dynamics'!$J$9:$J$58</c:f>
              <c:numCache/>
            </c:numRef>
          </c:yVal>
          <c:smooth val="0"/>
        </c:ser>
        <c:ser>
          <c:idx val="3"/>
          <c:order val="3"/>
          <c:tx>
            <c:strRef>
              <c:f>'time dynamics'!$K$8</c:f>
              <c:strCache>
                <c:ptCount val="1"/>
                <c:pt idx="0">
                  <c:v>Unstable point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dynamics'!$C$9:$C$58</c:f>
              <c:numCache/>
            </c:numRef>
          </c:xVal>
          <c:yVal>
            <c:numRef>
              <c:f>'time dynamics'!$K$9:$K$58</c:f>
              <c:numCache/>
            </c:numRef>
          </c:yVal>
          <c:smooth val="0"/>
        </c:ser>
        <c:axId val="33235075"/>
        <c:axId val="30680220"/>
      </c:scatterChart>
      <c:valAx>
        <c:axId val="3323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80220"/>
        <c:crosses val="autoZero"/>
        <c:crossBetween val="midCat"/>
        <c:dispUnits/>
      </c:valAx>
      <c:valAx>
        <c:axId val="306802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Hardwood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35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5" b="0" i="1" u="none" baseline="0"/>
            </a:pPr>
          </a:p>
        </c:txPr>
      </c:legendEntry>
      <c:layout>
        <c:manualLayout>
          <c:xMode val="edge"/>
          <c:yMode val="edge"/>
          <c:x val="0.77825"/>
          <c:y val="0.3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7</xdr:row>
      <xdr:rowOff>133350</xdr:rowOff>
    </xdr:from>
    <xdr:to>
      <xdr:col>13</xdr:col>
      <xdr:colOff>685800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8239125" y="1333500"/>
        <a:ext cx="6200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28</xdr:row>
      <xdr:rowOff>9525</xdr:rowOff>
    </xdr:from>
    <xdr:to>
      <xdr:col>12</xdr:col>
      <xdr:colOff>123825</xdr:colOff>
      <xdr:row>48</xdr:row>
      <xdr:rowOff>28575</xdr:rowOff>
    </xdr:to>
    <xdr:graphicFrame>
      <xdr:nvGraphicFramePr>
        <xdr:cNvPr id="2" name="Chart 2"/>
        <xdr:cNvGraphicFramePr/>
      </xdr:nvGraphicFramePr>
      <xdr:xfrm>
        <a:off x="8239125" y="4610100"/>
        <a:ext cx="48101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4</xdr:row>
      <xdr:rowOff>28575</xdr:rowOff>
    </xdr:from>
    <xdr:to>
      <xdr:col>17</xdr:col>
      <xdr:colOff>438150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9248775" y="714375"/>
        <a:ext cx="62198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4</xdr:row>
      <xdr:rowOff>152400</xdr:rowOff>
    </xdr:from>
    <xdr:to>
      <xdr:col>17</xdr:col>
      <xdr:colOff>609600</xdr:colOff>
      <xdr:row>28</xdr:row>
      <xdr:rowOff>38100</xdr:rowOff>
    </xdr:to>
    <xdr:graphicFrame>
      <xdr:nvGraphicFramePr>
        <xdr:cNvPr id="1" name="Chart 2"/>
        <xdr:cNvGraphicFramePr/>
      </xdr:nvGraphicFramePr>
      <xdr:xfrm>
        <a:off x="9439275" y="838200"/>
        <a:ext cx="62007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7</xdr:row>
      <xdr:rowOff>85725</xdr:rowOff>
    </xdr:from>
    <xdr:to>
      <xdr:col>18</xdr:col>
      <xdr:colOff>676275</xdr:colOff>
      <xdr:row>30</xdr:row>
      <xdr:rowOff>142875</xdr:rowOff>
    </xdr:to>
    <xdr:graphicFrame>
      <xdr:nvGraphicFramePr>
        <xdr:cNvPr id="1" name="Chart 4"/>
        <xdr:cNvGraphicFramePr/>
      </xdr:nvGraphicFramePr>
      <xdr:xfrm>
        <a:off x="9077325" y="1276350"/>
        <a:ext cx="65055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92">
      <selection activeCell="C55" sqref="C55"/>
    </sheetView>
  </sheetViews>
  <sheetFormatPr defaultColWidth="9.00390625" defaultRowHeight="12"/>
  <cols>
    <col min="1" max="1" width="44.00390625" style="3" customWidth="1"/>
    <col min="2" max="2" width="8.875" style="4" customWidth="1"/>
    <col min="3" max="3" width="18.875" style="4" customWidth="1"/>
    <col min="4" max="16384" width="10.875" style="4" customWidth="1"/>
  </cols>
  <sheetData>
    <row r="1" spans="1:4" ht="15.75">
      <c r="A1" s="15" t="s">
        <v>9</v>
      </c>
      <c r="C1" s="16" t="s">
        <v>11</v>
      </c>
      <c r="D1" s="9"/>
    </row>
    <row r="2" spans="3:17" ht="15">
      <c r="C2" s="18" t="s">
        <v>0</v>
      </c>
      <c r="D2" s="7">
        <v>0.075</v>
      </c>
      <c r="F2" s="16" t="s">
        <v>22</v>
      </c>
      <c r="G2" s="9"/>
      <c r="H2" s="9"/>
      <c r="I2"/>
      <c r="J2"/>
      <c r="K2"/>
      <c r="L2"/>
      <c r="M2"/>
      <c r="N2"/>
      <c r="O2"/>
      <c r="P2"/>
      <c r="Q2"/>
    </row>
    <row r="3" spans="1:17" ht="12.75">
      <c r="A3" s="3" t="s">
        <v>28</v>
      </c>
      <c r="C3" s="18" t="s">
        <v>6</v>
      </c>
      <c r="D3" s="8">
        <f>HWkill/fireFreq</f>
        <v>0.6666666666666666</v>
      </c>
      <c r="F3" s="19">
        <v>0</v>
      </c>
      <c r="G3" s="10">
        <f>IF((HWr/f)&lt;1,1-SQRT(D2/D3),"No Root")</f>
        <v>0.6645898033750315</v>
      </c>
      <c r="H3" s="19">
        <v>1</v>
      </c>
      <c r="I3"/>
      <c r="J3"/>
      <c r="K3"/>
      <c r="L3"/>
      <c r="M3"/>
      <c r="N3"/>
      <c r="O3"/>
      <c r="P3"/>
      <c r="Q3"/>
    </row>
    <row r="4" spans="1:17" ht="12.75">
      <c r="A4" s="3" t="s">
        <v>29</v>
      </c>
      <c r="C4" s="9" t="s">
        <v>1</v>
      </c>
      <c r="D4" s="8">
        <v>1</v>
      </c>
      <c r="F4" s="10" t="str">
        <f>IF(f&gt;HWr,"stable","unstable")</f>
        <v>stable</v>
      </c>
      <c r="G4" s="10" t="str">
        <f>IF(1&lt;SQRT(HWr/f),"No Root","unstable")</f>
        <v>unstable</v>
      </c>
      <c r="H4" s="10" t="s">
        <v>3</v>
      </c>
      <c r="I4"/>
      <c r="J4"/>
      <c r="K4"/>
      <c r="L4"/>
      <c r="M4"/>
      <c r="N4"/>
      <c r="O4"/>
      <c r="P4"/>
      <c r="Q4"/>
    </row>
    <row r="5" spans="1:17" ht="12.75">
      <c r="A5" s="3" t="s">
        <v>30</v>
      </c>
      <c r="C5" s="9" t="s">
        <v>15</v>
      </c>
      <c r="D5" s="8">
        <v>1.5</v>
      </c>
      <c r="I5"/>
      <c r="J5"/>
      <c r="K5"/>
      <c r="L5"/>
      <c r="M5"/>
      <c r="N5"/>
      <c r="O5"/>
      <c r="P5"/>
      <c r="Q5"/>
    </row>
    <row r="6" spans="1:17" ht="12.75">
      <c r="A6" s="3" t="s">
        <v>31</v>
      </c>
      <c r="C6" s="11"/>
      <c r="D6" s="11"/>
      <c r="I6"/>
      <c r="J6"/>
      <c r="K6"/>
      <c r="L6"/>
      <c r="M6"/>
      <c r="N6"/>
      <c r="O6"/>
      <c r="P6"/>
      <c r="Q6"/>
    </row>
    <row r="7" spans="1:12" ht="12.75">
      <c r="A7" s="3" t="s">
        <v>8</v>
      </c>
      <c r="C7" s="11"/>
      <c r="D7" s="11"/>
      <c r="E7" s="4" t="s">
        <v>53</v>
      </c>
      <c r="L7" s="5"/>
    </row>
    <row r="8" spans="1:5" ht="12.75">
      <c r="A8" s="3" t="s">
        <v>32</v>
      </c>
      <c r="E8" s="4" t="s">
        <v>54</v>
      </c>
    </row>
    <row r="9" spans="3:6" ht="12.75">
      <c r="C9" s="4" t="s">
        <v>51</v>
      </c>
      <c r="D9" s="4" t="s">
        <v>52</v>
      </c>
      <c r="E9" s="4" t="s">
        <v>55</v>
      </c>
      <c r="F9" s="4" t="s">
        <v>56</v>
      </c>
    </row>
    <row r="10" spans="1:12" ht="12.75">
      <c r="A10" s="17" t="s">
        <v>36</v>
      </c>
      <c r="C10" s="4">
        <v>0</v>
      </c>
      <c r="D10" s="6">
        <f aca="true" t="shared" si="0" ref="D10:D50">$D$2*C10*(1-C10)</f>
        <v>0</v>
      </c>
      <c r="E10" s="6">
        <f>$D$3*C10*(1-C10)^3</f>
        <v>0</v>
      </c>
      <c r="F10" s="6">
        <f>D10-E10</f>
        <v>0</v>
      </c>
      <c r="J10" s="6"/>
      <c r="K10" s="6"/>
      <c r="L10" s="6"/>
    </row>
    <row r="11" spans="3:12" ht="12.75">
      <c r="C11" s="4">
        <v>0.025</v>
      </c>
      <c r="D11" s="6">
        <f t="shared" si="0"/>
        <v>0.0018281249999999999</v>
      </c>
      <c r="E11" s="6">
        <f aca="true" t="shared" si="1" ref="E11:E50">$D$3*C11*(1-C11)^3</f>
        <v>0.015447656249999999</v>
      </c>
      <c r="F11" s="6">
        <f aca="true" t="shared" si="2" ref="F11:F49">D11-E11</f>
        <v>-0.013619531249999999</v>
      </c>
      <c r="J11" s="6"/>
      <c r="K11" s="6"/>
      <c r="L11" s="6"/>
    </row>
    <row r="12" spans="1:12" ht="12.75">
      <c r="A12" s="3" t="s">
        <v>33</v>
      </c>
      <c r="C12" s="4">
        <v>0.05</v>
      </c>
      <c r="D12" s="6">
        <f t="shared" si="0"/>
        <v>0.0035624999999999997</v>
      </c>
      <c r="E12" s="6">
        <f t="shared" si="1"/>
        <v>0.028579166666666662</v>
      </c>
      <c r="F12" s="6">
        <f t="shared" si="2"/>
        <v>-0.025016666666666663</v>
      </c>
      <c r="J12" s="6"/>
      <c r="K12" s="6"/>
      <c r="L12" s="6"/>
    </row>
    <row r="13" spans="1:12" ht="12.75">
      <c r="A13" s="3" t="s">
        <v>34</v>
      </c>
      <c r="C13" s="4">
        <v>0.075</v>
      </c>
      <c r="D13" s="6">
        <f t="shared" si="0"/>
        <v>0.005203125</v>
      </c>
      <c r="E13" s="6">
        <f t="shared" si="1"/>
        <v>0.039572656250000005</v>
      </c>
      <c r="F13" s="6">
        <f t="shared" si="2"/>
        <v>-0.03436953125</v>
      </c>
      <c r="J13" s="6"/>
      <c r="K13" s="6"/>
      <c r="L13" s="6"/>
    </row>
    <row r="14" spans="1:12" ht="12.75">
      <c r="A14" s="3" t="s">
        <v>35</v>
      </c>
      <c r="C14" s="4">
        <v>0.1</v>
      </c>
      <c r="D14" s="6">
        <f t="shared" si="0"/>
        <v>0.00675</v>
      </c>
      <c r="E14" s="6">
        <f t="shared" si="1"/>
        <v>0.048600000000000004</v>
      </c>
      <c r="F14" s="6">
        <f t="shared" si="2"/>
        <v>-0.041850000000000005</v>
      </c>
      <c r="J14" s="6"/>
      <c r="K14" s="6"/>
      <c r="L14" s="6"/>
    </row>
    <row r="15" spans="3:12" ht="12.75">
      <c r="C15" s="4">
        <v>0.125</v>
      </c>
      <c r="D15" s="6">
        <f t="shared" si="0"/>
        <v>0.008203125</v>
      </c>
      <c r="E15" s="6">
        <f t="shared" si="1"/>
        <v>0.055826822916666664</v>
      </c>
      <c r="F15" s="6">
        <f t="shared" si="2"/>
        <v>-0.047623697916666666</v>
      </c>
      <c r="J15" s="6"/>
      <c r="K15" s="6"/>
      <c r="L15" s="6"/>
    </row>
    <row r="16" spans="1:12" ht="12.75">
      <c r="A16" s="3" t="s">
        <v>37</v>
      </c>
      <c r="C16" s="4">
        <v>0.15</v>
      </c>
      <c r="D16" s="6">
        <f t="shared" si="0"/>
        <v>0.0095625</v>
      </c>
      <c r="E16" s="6">
        <f t="shared" si="1"/>
        <v>0.06141249999999999</v>
      </c>
      <c r="F16" s="6">
        <f t="shared" si="2"/>
        <v>-0.051849999999999986</v>
      </c>
      <c r="J16" s="6"/>
      <c r="K16" s="6"/>
      <c r="L16" s="6"/>
    </row>
    <row r="17" spans="3:12" ht="12.75">
      <c r="C17" s="4">
        <v>0.175</v>
      </c>
      <c r="D17" s="6">
        <f t="shared" si="0"/>
        <v>0.010828125</v>
      </c>
      <c r="E17" s="6">
        <f t="shared" si="1"/>
        <v>0.06551015624999999</v>
      </c>
      <c r="F17" s="6">
        <f t="shared" si="2"/>
        <v>-0.05468203124999999</v>
      </c>
      <c r="J17" s="6"/>
      <c r="K17" s="6"/>
      <c r="L17" s="6"/>
    </row>
    <row r="18" spans="1:12" ht="12.75">
      <c r="A18" s="3" t="s">
        <v>38</v>
      </c>
      <c r="C18" s="4">
        <v>0.2</v>
      </c>
      <c r="D18" s="6">
        <f t="shared" si="0"/>
        <v>0.012</v>
      </c>
      <c r="E18" s="6">
        <f t="shared" si="1"/>
        <v>0.06826666666666668</v>
      </c>
      <c r="F18" s="6">
        <f t="shared" si="2"/>
        <v>-0.05626666666666669</v>
      </c>
      <c r="J18" s="6"/>
      <c r="K18" s="6"/>
      <c r="L18" s="6"/>
    </row>
    <row r="19" spans="3:12" ht="12.75">
      <c r="C19" s="4">
        <v>0.225</v>
      </c>
      <c r="D19" s="6">
        <f t="shared" si="0"/>
        <v>0.013078125000000001</v>
      </c>
      <c r="E19" s="6">
        <f t="shared" si="1"/>
        <v>0.06982265625</v>
      </c>
      <c r="F19" s="6">
        <f t="shared" si="2"/>
        <v>-0.05674453125</v>
      </c>
      <c r="J19" s="6"/>
      <c r="K19" s="6"/>
      <c r="L19" s="6"/>
    </row>
    <row r="20" spans="1:12" ht="12.75">
      <c r="A20" s="3" t="s">
        <v>2</v>
      </c>
      <c r="C20" s="4">
        <v>0.25</v>
      </c>
      <c r="D20" s="6">
        <f t="shared" si="0"/>
        <v>0.014062499999999999</v>
      </c>
      <c r="E20" s="6">
        <f t="shared" si="1"/>
        <v>0.0703125</v>
      </c>
      <c r="F20" s="6">
        <f t="shared" si="2"/>
        <v>-0.05625</v>
      </c>
      <c r="J20" s="6"/>
      <c r="K20" s="6"/>
      <c r="L20" s="6"/>
    </row>
    <row r="21" spans="1:12" ht="12.75">
      <c r="A21" s="3" t="s">
        <v>39</v>
      </c>
      <c r="C21" s="4">
        <v>0.275</v>
      </c>
      <c r="D21" s="6">
        <f t="shared" si="0"/>
        <v>0.014953125</v>
      </c>
      <c r="E21" s="6">
        <f t="shared" si="1"/>
        <v>0.06986432291666667</v>
      </c>
      <c r="F21" s="6">
        <f t="shared" si="2"/>
        <v>-0.05491119791666667</v>
      </c>
      <c r="J21" s="6"/>
      <c r="K21" s="6"/>
      <c r="L21" s="6"/>
    </row>
    <row r="22" spans="1:12" ht="12.75">
      <c r="A22" s="3" t="s">
        <v>40</v>
      </c>
      <c r="C22" s="4">
        <v>0.3</v>
      </c>
      <c r="D22" s="6">
        <f t="shared" si="0"/>
        <v>0.01575</v>
      </c>
      <c r="E22" s="6">
        <f t="shared" si="1"/>
        <v>0.06859999999999998</v>
      </c>
      <c r="F22" s="6">
        <f t="shared" si="2"/>
        <v>-0.05284999999999998</v>
      </c>
      <c r="J22" s="6"/>
      <c r="K22" s="6"/>
      <c r="L22" s="6"/>
    </row>
    <row r="23" spans="1:12" ht="12.75">
      <c r="A23" s="3" t="s">
        <v>41</v>
      </c>
      <c r="C23" s="4">
        <v>0.325</v>
      </c>
      <c r="D23" s="6">
        <f t="shared" si="0"/>
        <v>0.016453125000000002</v>
      </c>
      <c r="E23" s="6">
        <f t="shared" si="1"/>
        <v>0.06663515625000001</v>
      </c>
      <c r="F23" s="6">
        <f t="shared" si="2"/>
        <v>-0.05018203125000001</v>
      </c>
      <c r="J23" s="6"/>
      <c r="K23" s="6"/>
      <c r="L23" s="6"/>
    </row>
    <row r="24" spans="1:12" ht="12.75">
      <c r="A24" s="3" t="s">
        <v>42</v>
      </c>
      <c r="C24" s="4">
        <v>0.35</v>
      </c>
      <c r="D24" s="6">
        <f t="shared" si="0"/>
        <v>0.0170625</v>
      </c>
      <c r="E24" s="6">
        <f t="shared" si="1"/>
        <v>0.06407916666666667</v>
      </c>
      <c r="F24" s="6">
        <f t="shared" si="2"/>
        <v>-0.04701666666666667</v>
      </c>
      <c r="J24" s="6"/>
      <c r="K24" s="6"/>
      <c r="L24" s="6"/>
    </row>
    <row r="25" spans="1:12" ht="12.75">
      <c r="A25" s="3" t="s">
        <v>43</v>
      </c>
      <c r="C25" s="4">
        <v>0.375</v>
      </c>
      <c r="D25" s="6">
        <f t="shared" si="0"/>
        <v>0.017578125</v>
      </c>
      <c r="E25" s="6">
        <f t="shared" si="1"/>
        <v>0.06103515625</v>
      </c>
      <c r="F25" s="6">
        <f t="shared" si="2"/>
        <v>-0.04345703125</v>
      </c>
      <c r="J25" s="6"/>
      <c r="K25" s="6"/>
      <c r="L25" s="6"/>
    </row>
    <row r="26" spans="1:12" ht="12.75">
      <c r="A26" s="3" t="s">
        <v>44</v>
      </c>
      <c r="C26" s="4">
        <v>0.4</v>
      </c>
      <c r="D26" s="6">
        <f t="shared" si="0"/>
        <v>0.018</v>
      </c>
      <c r="E26" s="6">
        <f t="shared" si="1"/>
        <v>0.0576</v>
      </c>
      <c r="F26" s="6">
        <f t="shared" si="2"/>
        <v>-0.039599999999999996</v>
      </c>
      <c r="J26" s="6"/>
      <c r="K26" s="6"/>
      <c r="L26" s="6"/>
    </row>
    <row r="27" spans="1:12" ht="12.75">
      <c r="A27" s="3" t="s">
        <v>45</v>
      </c>
      <c r="C27" s="4">
        <v>0.425</v>
      </c>
      <c r="D27" s="6">
        <f t="shared" si="0"/>
        <v>0.018328124999999997</v>
      </c>
      <c r="E27" s="6">
        <f t="shared" si="1"/>
        <v>0.05386432291666665</v>
      </c>
      <c r="F27" s="6">
        <f t="shared" si="2"/>
        <v>-0.03553619791666665</v>
      </c>
      <c r="J27" s="6"/>
      <c r="K27" s="6"/>
      <c r="L27" s="6"/>
    </row>
    <row r="28" spans="3:12" ht="12.75">
      <c r="C28" s="4">
        <v>0.45</v>
      </c>
      <c r="D28" s="6">
        <f t="shared" si="0"/>
        <v>0.018562500000000003</v>
      </c>
      <c r="E28" s="6">
        <f t="shared" si="1"/>
        <v>0.04991250000000001</v>
      </c>
      <c r="F28" s="6">
        <f t="shared" si="2"/>
        <v>-0.03135000000000001</v>
      </c>
      <c r="J28" s="6"/>
      <c r="K28" s="6"/>
      <c r="L28" s="6"/>
    </row>
    <row r="29" spans="1:12" ht="12.75">
      <c r="A29" s="3" t="s">
        <v>46</v>
      </c>
      <c r="C29" s="4">
        <v>0.475</v>
      </c>
      <c r="D29" s="6">
        <f t="shared" si="0"/>
        <v>0.018703124999999998</v>
      </c>
      <c r="E29" s="6">
        <f t="shared" si="1"/>
        <v>0.04582265625</v>
      </c>
      <c r="F29" s="6">
        <f t="shared" si="2"/>
        <v>-0.027119531250000006</v>
      </c>
      <c r="J29" s="6"/>
      <c r="K29" s="6"/>
      <c r="L29" s="6"/>
    </row>
    <row r="30" spans="3:12" ht="12.75">
      <c r="C30" s="4">
        <v>0.5</v>
      </c>
      <c r="D30" s="6">
        <f t="shared" si="0"/>
        <v>0.01875</v>
      </c>
      <c r="E30" s="6">
        <f t="shared" si="1"/>
        <v>0.041666666666666664</v>
      </c>
      <c r="F30" s="6">
        <f t="shared" si="2"/>
        <v>-0.022916666666666665</v>
      </c>
      <c r="J30" s="6"/>
      <c r="K30" s="6"/>
      <c r="L30" s="6"/>
    </row>
    <row r="31" spans="1:12" ht="12.75">
      <c r="A31" s="3" t="s">
        <v>47</v>
      </c>
      <c r="C31" s="4">
        <v>0.525</v>
      </c>
      <c r="D31" s="6">
        <f t="shared" si="0"/>
        <v>0.018703124999999998</v>
      </c>
      <c r="E31" s="6">
        <f t="shared" si="1"/>
        <v>0.037510156249999996</v>
      </c>
      <c r="F31" s="6">
        <f t="shared" si="2"/>
        <v>-0.018807031249999998</v>
      </c>
      <c r="J31" s="6"/>
      <c r="K31" s="6"/>
      <c r="L31" s="6"/>
    </row>
    <row r="32" spans="1:12" ht="12.75">
      <c r="A32" s="3" t="s">
        <v>50</v>
      </c>
      <c r="C32" s="4">
        <v>0.55</v>
      </c>
      <c r="D32" s="6">
        <f t="shared" si="0"/>
        <v>0.0185625</v>
      </c>
      <c r="E32" s="6">
        <f t="shared" si="1"/>
        <v>0.03341249999999999</v>
      </c>
      <c r="F32" s="6">
        <f t="shared" si="2"/>
        <v>-0.014849999999999992</v>
      </c>
      <c r="J32" s="6"/>
      <c r="K32" s="6"/>
      <c r="L32" s="6"/>
    </row>
    <row r="33" spans="1:12" ht="12.75">
      <c r="A33" s="3" t="s">
        <v>48</v>
      </c>
      <c r="C33" s="4">
        <v>0.575</v>
      </c>
      <c r="D33" s="6">
        <f t="shared" si="0"/>
        <v>0.018328125</v>
      </c>
      <c r="E33" s="6">
        <f t="shared" si="1"/>
        <v>0.02942682291666667</v>
      </c>
      <c r="F33" s="6">
        <f t="shared" si="2"/>
        <v>-0.01109869791666667</v>
      </c>
      <c r="J33" s="6"/>
      <c r="K33" s="6"/>
      <c r="L33" s="6"/>
    </row>
    <row r="34" spans="3:12" ht="12.75">
      <c r="C34" s="4">
        <v>0.6</v>
      </c>
      <c r="D34" s="6">
        <f t="shared" si="0"/>
        <v>0.018</v>
      </c>
      <c r="E34" s="6">
        <f t="shared" si="1"/>
        <v>0.025600000000000005</v>
      </c>
      <c r="F34" s="6">
        <f t="shared" si="2"/>
        <v>-0.007600000000000006</v>
      </c>
      <c r="J34" s="6"/>
      <c r="K34" s="6"/>
      <c r="L34" s="6"/>
    </row>
    <row r="35" spans="1:12" ht="12.75">
      <c r="A35" s="3" t="s">
        <v>49</v>
      </c>
      <c r="C35" s="4">
        <v>0.625</v>
      </c>
      <c r="D35" s="6">
        <f t="shared" si="0"/>
        <v>0.017578125</v>
      </c>
      <c r="E35" s="6">
        <f t="shared" si="1"/>
        <v>0.021972656249999997</v>
      </c>
      <c r="F35" s="6">
        <f t="shared" si="2"/>
        <v>-0.0043945312499999965</v>
      </c>
      <c r="J35" s="6"/>
      <c r="K35" s="6"/>
      <c r="L35" s="6"/>
    </row>
    <row r="36" spans="3:12" ht="12.75">
      <c r="C36" s="4">
        <v>0.65</v>
      </c>
      <c r="D36" s="6">
        <f t="shared" si="0"/>
        <v>0.017062499999999998</v>
      </c>
      <c r="E36" s="6">
        <f t="shared" si="1"/>
        <v>0.018579166666666664</v>
      </c>
      <c r="F36" s="6">
        <f t="shared" si="2"/>
        <v>-0.0015166666666666662</v>
      </c>
      <c r="J36" s="6"/>
      <c r="K36" s="6"/>
      <c r="L36" s="6"/>
    </row>
    <row r="37" spans="3:12" ht="12.75">
      <c r="C37" s="4">
        <v>0.675</v>
      </c>
      <c r="D37" s="6">
        <f t="shared" si="0"/>
        <v>0.016453125</v>
      </c>
      <c r="E37" s="6">
        <f t="shared" si="1"/>
        <v>0.015447656249999995</v>
      </c>
      <c r="F37" s="6">
        <f t="shared" si="2"/>
        <v>0.0010054687500000038</v>
      </c>
      <c r="J37" s="6"/>
      <c r="K37" s="6"/>
      <c r="L37" s="6"/>
    </row>
    <row r="38" spans="3:12" ht="12.75">
      <c r="C38" s="4">
        <v>0.7</v>
      </c>
      <c r="D38" s="6">
        <f t="shared" si="0"/>
        <v>0.01575</v>
      </c>
      <c r="E38" s="6">
        <f t="shared" si="1"/>
        <v>0.012600000000000004</v>
      </c>
      <c r="F38" s="6">
        <f t="shared" si="2"/>
        <v>0.0031499999999999966</v>
      </c>
      <c r="J38" s="6"/>
      <c r="K38" s="6"/>
      <c r="L38" s="6"/>
    </row>
    <row r="39" spans="3:12" ht="12.75">
      <c r="C39" s="4">
        <v>0.725</v>
      </c>
      <c r="D39" s="6">
        <f t="shared" si="0"/>
        <v>0.014953125000000001</v>
      </c>
      <c r="E39" s="6">
        <f t="shared" si="1"/>
        <v>0.010051822916666668</v>
      </c>
      <c r="F39" s="6">
        <f t="shared" si="2"/>
        <v>0.004901302083333333</v>
      </c>
      <c r="J39" s="6"/>
      <c r="K39" s="6"/>
      <c r="L39" s="6"/>
    </row>
    <row r="40" spans="3:12" ht="12.75">
      <c r="C40" s="4">
        <v>0.75</v>
      </c>
      <c r="D40" s="6">
        <f t="shared" si="0"/>
        <v>0.014062499999999999</v>
      </c>
      <c r="E40" s="6">
        <f t="shared" si="1"/>
        <v>0.0078125</v>
      </c>
      <c r="F40" s="6">
        <f t="shared" si="2"/>
        <v>0.006249999999999999</v>
      </c>
      <c r="J40" s="6"/>
      <c r="K40" s="6"/>
      <c r="L40" s="6"/>
    </row>
    <row r="41" spans="3:12" ht="12.75">
      <c r="C41" s="4">
        <v>0.775</v>
      </c>
      <c r="D41" s="6">
        <f t="shared" si="0"/>
        <v>0.013078124999999998</v>
      </c>
      <c r="E41" s="6">
        <f t="shared" si="1"/>
        <v>0.005885156249999997</v>
      </c>
      <c r="F41" s="6">
        <f t="shared" si="2"/>
        <v>0.007192968750000001</v>
      </c>
      <c r="J41" s="6"/>
      <c r="K41" s="6"/>
      <c r="L41" s="6"/>
    </row>
    <row r="42" spans="3:12" ht="12.75">
      <c r="C42" s="4">
        <v>0.8</v>
      </c>
      <c r="D42" s="6">
        <f t="shared" si="0"/>
        <v>0.011999999999999997</v>
      </c>
      <c r="E42" s="6">
        <f t="shared" si="1"/>
        <v>0.004266666666666664</v>
      </c>
      <c r="F42" s="6">
        <f t="shared" si="2"/>
        <v>0.0077333333333333325</v>
      </c>
      <c r="J42" s="6"/>
      <c r="K42" s="6"/>
      <c r="L42" s="6"/>
    </row>
    <row r="43" spans="3:12" ht="12.75">
      <c r="C43" s="4">
        <v>0.825</v>
      </c>
      <c r="D43" s="6">
        <f t="shared" si="0"/>
        <v>0.010828125000000001</v>
      </c>
      <c r="E43" s="6">
        <f t="shared" si="1"/>
        <v>0.002947656250000002</v>
      </c>
      <c r="F43" s="6">
        <f t="shared" si="2"/>
        <v>0.00788046875</v>
      </c>
      <c r="J43" s="6"/>
      <c r="K43" s="6"/>
      <c r="L43" s="6"/>
    </row>
    <row r="44" spans="3:12" ht="12.75">
      <c r="C44" s="4">
        <v>0.85</v>
      </c>
      <c r="D44" s="6">
        <f t="shared" si="0"/>
        <v>0.009562500000000002</v>
      </c>
      <c r="E44" s="6">
        <f t="shared" si="1"/>
        <v>0.0019125000000000006</v>
      </c>
      <c r="F44" s="6">
        <f t="shared" si="2"/>
        <v>0.0076500000000000005</v>
      </c>
      <c r="J44" s="6"/>
      <c r="K44" s="6"/>
      <c r="L44" s="6"/>
    </row>
    <row r="45" spans="3:12" ht="12.75">
      <c r="C45" s="4">
        <v>0.875</v>
      </c>
      <c r="D45" s="6">
        <f t="shared" si="0"/>
        <v>0.008203125</v>
      </c>
      <c r="E45" s="6">
        <f t="shared" si="1"/>
        <v>0.0011393229166666665</v>
      </c>
      <c r="F45" s="6">
        <f t="shared" si="2"/>
        <v>0.007063802083333334</v>
      </c>
      <c r="J45" s="6"/>
      <c r="K45" s="6"/>
      <c r="L45" s="6"/>
    </row>
    <row r="46" spans="3:12" ht="12.75">
      <c r="C46" s="4">
        <v>0.9</v>
      </c>
      <c r="D46" s="6">
        <f t="shared" si="0"/>
        <v>0.006749999999999999</v>
      </c>
      <c r="E46" s="6">
        <f t="shared" si="1"/>
        <v>0.0005999999999999996</v>
      </c>
      <c r="F46" s="6">
        <f t="shared" si="2"/>
        <v>0.006149999999999999</v>
      </c>
      <c r="J46" s="6"/>
      <c r="K46" s="6"/>
      <c r="L46" s="6"/>
    </row>
    <row r="47" spans="3:12" ht="12.75">
      <c r="C47" s="4">
        <v>0.925</v>
      </c>
      <c r="D47" s="6">
        <f t="shared" si="0"/>
        <v>0.005203124999999998</v>
      </c>
      <c r="E47" s="6">
        <f t="shared" si="1"/>
        <v>0.0002601562499999996</v>
      </c>
      <c r="F47" s="6">
        <f t="shared" si="2"/>
        <v>0.004942968749999998</v>
      </c>
      <c r="J47" s="6"/>
      <c r="K47" s="6"/>
      <c r="L47" s="6"/>
    </row>
    <row r="48" spans="3:12" ht="12.75">
      <c r="C48" s="4">
        <v>0.95</v>
      </c>
      <c r="D48" s="6">
        <f t="shared" si="0"/>
        <v>0.0035625000000000027</v>
      </c>
      <c r="E48" s="6">
        <f t="shared" si="1"/>
        <v>7.916666666666687E-05</v>
      </c>
      <c r="F48" s="6">
        <f t="shared" si="2"/>
        <v>0.0034833333333333357</v>
      </c>
      <c r="J48" s="6"/>
      <c r="K48" s="6"/>
      <c r="L48" s="6"/>
    </row>
    <row r="49" spans="3:12" ht="12.75">
      <c r="C49" s="4">
        <v>0.975</v>
      </c>
      <c r="D49" s="6">
        <f t="shared" si="0"/>
        <v>0.0018281250000000014</v>
      </c>
      <c r="E49" s="6">
        <f t="shared" si="1"/>
        <v>1.0156250000000025E-05</v>
      </c>
      <c r="F49" s="6">
        <f t="shared" si="2"/>
        <v>0.0018179687500000014</v>
      </c>
      <c r="J49" s="6"/>
      <c r="K49" s="6"/>
      <c r="L49" s="6"/>
    </row>
    <row r="50" spans="3:12" ht="12.75">
      <c r="C50" s="4">
        <v>1</v>
      </c>
      <c r="D50" s="6">
        <f t="shared" si="0"/>
        <v>0</v>
      </c>
      <c r="E50" s="6">
        <f t="shared" si="1"/>
        <v>0</v>
      </c>
      <c r="F50" s="6">
        <f>D50-E50</f>
        <v>0</v>
      </c>
      <c r="J50" s="6"/>
      <c r="K50" s="6"/>
      <c r="L50" s="6"/>
    </row>
    <row r="51" ht="12.75">
      <c r="E51" s="6"/>
    </row>
    <row r="52" ht="12.75">
      <c r="E52" s="6"/>
    </row>
    <row r="54" ht="12.75">
      <c r="D54" s="4">
        <v>0.5</v>
      </c>
    </row>
    <row r="55" spans="3:4" ht="12.75">
      <c r="C55" s="4" t="str">
        <f aca="true" t="shared" si="3" ref="C55:C96">C9</f>
        <v>Hardwood density (X)</v>
      </c>
      <c r="D55" s="20" t="s">
        <v>3</v>
      </c>
    </row>
    <row r="56" spans="3:4" ht="12.75">
      <c r="C56" s="6">
        <f t="shared" si="3"/>
        <v>0</v>
      </c>
      <c r="D56" s="6">
        <f>$D$54-F10</f>
        <v>0.5</v>
      </c>
    </row>
    <row r="57" spans="3:4" ht="12.75">
      <c r="C57" s="6">
        <f t="shared" si="3"/>
        <v>0.025</v>
      </c>
      <c r="D57" s="6">
        <f aca="true" t="shared" si="4" ref="D57:D96">D56-F11</f>
        <v>0.51361953125</v>
      </c>
    </row>
    <row r="58" spans="3:4" ht="12.75">
      <c r="C58" s="6">
        <f t="shared" si="3"/>
        <v>0.05</v>
      </c>
      <c r="D58" s="6">
        <f t="shared" si="4"/>
        <v>0.5386361979166667</v>
      </c>
    </row>
    <row r="59" spans="3:4" ht="12.75">
      <c r="C59" s="6">
        <f t="shared" si="3"/>
        <v>0.075</v>
      </c>
      <c r="D59" s="6">
        <f t="shared" si="4"/>
        <v>0.5730057291666667</v>
      </c>
    </row>
    <row r="60" spans="3:4" ht="12.75">
      <c r="C60" s="6">
        <f t="shared" si="3"/>
        <v>0.1</v>
      </c>
      <c r="D60" s="6">
        <f t="shared" si="4"/>
        <v>0.6148557291666668</v>
      </c>
    </row>
    <row r="61" spans="3:4" ht="12.75">
      <c r="C61" s="6">
        <f t="shared" si="3"/>
        <v>0.125</v>
      </c>
      <c r="D61" s="6">
        <f t="shared" si="4"/>
        <v>0.6624794270833334</v>
      </c>
    </row>
    <row r="62" spans="3:4" ht="12.75">
      <c r="C62" s="6">
        <f t="shared" si="3"/>
        <v>0.15</v>
      </c>
      <c r="D62" s="6">
        <f t="shared" si="4"/>
        <v>0.7143294270833334</v>
      </c>
    </row>
    <row r="63" spans="3:4" ht="12.75">
      <c r="C63" s="6">
        <f t="shared" si="3"/>
        <v>0.175</v>
      </c>
      <c r="D63" s="6">
        <f t="shared" si="4"/>
        <v>0.7690114583333334</v>
      </c>
    </row>
    <row r="64" spans="3:4" ht="12.75">
      <c r="C64" s="6">
        <f t="shared" si="3"/>
        <v>0.2</v>
      </c>
      <c r="D64" s="6">
        <f t="shared" si="4"/>
        <v>0.8252781250000001</v>
      </c>
    </row>
    <row r="65" spans="3:4" ht="12.75">
      <c r="C65" s="6">
        <f t="shared" si="3"/>
        <v>0.225</v>
      </c>
      <c r="D65" s="6">
        <f t="shared" si="4"/>
        <v>0.8820226562500001</v>
      </c>
    </row>
    <row r="66" spans="3:4" ht="12.75">
      <c r="C66" s="6">
        <f t="shared" si="3"/>
        <v>0.25</v>
      </c>
      <c r="D66" s="6">
        <f t="shared" si="4"/>
        <v>0.9382726562500001</v>
      </c>
    </row>
    <row r="67" spans="3:4" ht="12.75">
      <c r="C67" s="6">
        <f t="shared" si="3"/>
        <v>0.275</v>
      </c>
      <c r="D67" s="6">
        <f t="shared" si="4"/>
        <v>0.9931838541666668</v>
      </c>
    </row>
    <row r="68" spans="3:4" ht="12.75">
      <c r="C68" s="6">
        <f t="shared" si="3"/>
        <v>0.3</v>
      </c>
      <c r="D68" s="6">
        <f t="shared" si="4"/>
        <v>1.0460338541666667</v>
      </c>
    </row>
    <row r="69" spans="3:4" ht="12.75">
      <c r="C69" s="6">
        <f t="shared" si="3"/>
        <v>0.325</v>
      </c>
      <c r="D69" s="6">
        <f t="shared" si="4"/>
        <v>1.0962158854166668</v>
      </c>
    </row>
    <row r="70" spans="3:4" ht="12.75">
      <c r="C70" s="6">
        <f t="shared" si="3"/>
        <v>0.35</v>
      </c>
      <c r="D70" s="6">
        <f t="shared" si="4"/>
        <v>1.1432325520833335</v>
      </c>
    </row>
    <row r="71" spans="3:4" ht="12.75">
      <c r="C71" s="6">
        <f t="shared" si="3"/>
        <v>0.375</v>
      </c>
      <c r="D71" s="6">
        <f t="shared" si="4"/>
        <v>1.1866895833333335</v>
      </c>
    </row>
    <row r="72" spans="3:4" ht="12.75">
      <c r="C72" s="6">
        <f t="shared" si="3"/>
        <v>0.4</v>
      </c>
      <c r="D72" s="6">
        <f t="shared" si="4"/>
        <v>1.2262895833333336</v>
      </c>
    </row>
    <row r="73" spans="3:4" ht="12.75">
      <c r="C73" s="6">
        <f t="shared" si="3"/>
        <v>0.425</v>
      </c>
      <c r="D73" s="6">
        <f t="shared" si="4"/>
        <v>1.2618257812500002</v>
      </c>
    </row>
    <row r="74" spans="3:4" ht="12.75">
      <c r="C74" s="6">
        <f t="shared" si="3"/>
        <v>0.45</v>
      </c>
      <c r="D74" s="6">
        <f t="shared" si="4"/>
        <v>1.2931757812500002</v>
      </c>
    </row>
    <row r="75" spans="3:4" ht="12.75">
      <c r="C75" s="6">
        <f t="shared" si="3"/>
        <v>0.475</v>
      </c>
      <c r="D75" s="6">
        <f t="shared" si="4"/>
        <v>1.3202953125000003</v>
      </c>
    </row>
    <row r="76" spans="3:4" ht="12.75">
      <c r="C76" s="6">
        <f t="shared" si="3"/>
        <v>0.5</v>
      </c>
      <c r="D76" s="6">
        <f t="shared" si="4"/>
        <v>1.343211979166667</v>
      </c>
    </row>
    <row r="77" spans="3:4" ht="12.75">
      <c r="C77" s="6">
        <f t="shared" si="3"/>
        <v>0.525</v>
      </c>
      <c r="D77" s="6">
        <f t="shared" si="4"/>
        <v>1.362019010416667</v>
      </c>
    </row>
    <row r="78" spans="3:4" ht="12.75">
      <c r="C78" s="6">
        <f t="shared" si="3"/>
        <v>0.55</v>
      </c>
      <c r="D78" s="6">
        <f t="shared" si="4"/>
        <v>1.376869010416667</v>
      </c>
    </row>
    <row r="79" spans="3:4" ht="12.75">
      <c r="C79" s="6">
        <f t="shared" si="3"/>
        <v>0.575</v>
      </c>
      <c r="D79" s="6">
        <f t="shared" si="4"/>
        <v>1.3879677083333337</v>
      </c>
    </row>
    <row r="80" spans="3:4" ht="12.75">
      <c r="C80" s="6">
        <f t="shared" si="3"/>
        <v>0.6</v>
      </c>
      <c r="D80" s="6">
        <f t="shared" si="4"/>
        <v>1.3955677083333338</v>
      </c>
    </row>
    <row r="81" spans="3:4" ht="12.75">
      <c r="C81" s="6">
        <f t="shared" si="3"/>
        <v>0.625</v>
      </c>
      <c r="D81" s="6">
        <f t="shared" si="4"/>
        <v>1.3999622395833338</v>
      </c>
    </row>
    <row r="82" spans="3:4" ht="12.75">
      <c r="C82" s="6">
        <f t="shared" si="3"/>
        <v>0.65</v>
      </c>
      <c r="D82" s="6">
        <f t="shared" si="4"/>
        <v>1.4014789062500004</v>
      </c>
    </row>
    <row r="83" spans="3:4" ht="12.75">
      <c r="C83" s="6">
        <f t="shared" si="3"/>
        <v>0.675</v>
      </c>
      <c r="D83" s="6">
        <f t="shared" si="4"/>
        <v>1.4004734375000003</v>
      </c>
    </row>
    <row r="84" spans="3:4" ht="12.75">
      <c r="C84" s="6">
        <f t="shared" si="3"/>
        <v>0.7</v>
      </c>
      <c r="D84" s="6">
        <f t="shared" si="4"/>
        <v>1.3973234375000003</v>
      </c>
    </row>
    <row r="85" spans="3:4" ht="12.75">
      <c r="C85" s="6">
        <f t="shared" si="3"/>
        <v>0.725</v>
      </c>
      <c r="D85" s="6">
        <f t="shared" si="4"/>
        <v>1.392422135416667</v>
      </c>
    </row>
    <row r="86" spans="3:4" ht="12.75">
      <c r="C86" s="6">
        <f t="shared" si="3"/>
        <v>0.75</v>
      </c>
      <c r="D86" s="6">
        <f t="shared" si="4"/>
        <v>1.386172135416667</v>
      </c>
    </row>
    <row r="87" spans="3:4" ht="12.75">
      <c r="C87" s="6">
        <f t="shared" si="3"/>
        <v>0.775</v>
      </c>
      <c r="D87" s="6">
        <f t="shared" si="4"/>
        <v>1.3789791666666669</v>
      </c>
    </row>
    <row r="88" spans="3:4" ht="12.75">
      <c r="C88" s="6">
        <f t="shared" si="3"/>
        <v>0.8</v>
      </c>
      <c r="D88" s="6">
        <f t="shared" si="4"/>
        <v>1.3712458333333335</v>
      </c>
    </row>
    <row r="89" spans="3:4" ht="12.75">
      <c r="C89" s="6">
        <f t="shared" si="3"/>
        <v>0.825</v>
      </c>
      <c r="D89" s="6">
        <f t="shared" si="4"/>
        <v>1.3633653645833335</v>
      </c>
    </row>
    <row r="90" spans="3:4" ht="12.75">
      <c r="C90" s="6">
        <f t="shared" si="3"/>
        <v>0.85</v>
      </c>
      <c r="D90" s="6">
        <f t="shared" si="4"/>
        <v>1.3557153645833335</v>
      </c>
    </row>
    <row r="91" spans="3:4" ht="12.75">
      <c r="C91" s="6">
        <f t="shared" si="3"/>
        <v>0.875</v>
      </c>
      <c r="D91" s="6">
        <f t="shared" si="4"/>
        <v>1.3486515625000002</v>
      </c>
    </row>
    <row r="92" spans="3:4" ht="12.75">
      <c r="C92" s="6">
        <f t="shared" si="3"/>
        <v>0.9</v>
      </c>
      <c r="D92" s="6">
        <f t="shared" si="4"/>
        <v>1.3425015625</v>
      </c>
    </row>
    <row r="93" spans="3:4" ht="12.75">
      <c r="C93" s="6">
        <f t="shared" si="3"/>
        <v>0.925</v>
      </c>
      <c r="D93" s="6">
        <f t="shared" si="4"/>
        <v>1.33755859375</v>
      </c>
    </row>
    <row r="94" spans="3:4" ht="12.75">
      <c r="C94" s="6">
        <f t="shared" si="3"/>
        <v>0.95</v>
      </c>
      <c r="D94" s="6">
        <f t="shared" si="4"/>
        <v>1.3340752604166668</v>
      </c>
    </row>
    <row r="95" spans="3:4" ht="12.75">
      <c r="C95" s="6">
        <f t="shared" si="3"/>
        <v>0.975</v>
      </c>
      <c r="D95" s="6">
        <f t="shared" si="4"/>
        <v>1.3322572916666668</v>
      </c>
    </row>
    <row r="96" spans="3:4" ht="12.75">
      <c r="C96" s="6">
        <f t="shared" si="3"/>
        <v>1</v>
      </c>
      <c r="D96" s="6">
        <f t="shared" si="4"/>
        <v>1.3322572916666668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7" sqref="A7"/>
    </sheetView>
  </sheetViews>
  <sheetFormatPr defaultColWidth="9.00390625" defaultRowHeight="12"/>
  <cols>
    <col min="1" max="1" width="26.25390625" style="3" customWidth="1"/>
    <col min="2" max="2" width="7.875" style="11" customWidth="1"/>
    <col min="3" max="16384" width="10.875" style="4" customWidth="1"/>
  </cols>
  <sheetData>
    <row r="1" spans="1:7" ht="15.75">
      <c r="A1" s="15" t="s">
        <v>18</v>
      </c>
      <c r="C1" s="4" t="s">
        <v>57</v>
      </c>
      <c r="F1" s="18" t="s">
        <v>6</v>
      </c>
      <c r="G1" s="8">
        <f>G2/G3</f>
        <v>0.16666666666666666</v>
      </c>
    </row>
    <row r="2" spans="3:11" ht="12.75">
      <c r="C2" s="4" t="s">
        <v>58</v>
      </c>
      <c r="F2" s="9" t="s">
        <v>1</v>
      </c>
      <c r="G2" s="8">
        <v>0.5</v>
      </c>
      <c r="K2" s="4" t="s">
        <v>16</v>
      </c>
    </row>
    <row r="3" spans="1:11" ht="12.75">
      <c r="A3" s="3" t="s">
        <v>19</v>
      </c>
      <c r="F3" s="9" t="s">
        <v>15</v>
      </c>
      <c r="G3" s="8">
        <v>3</v>
      </c>
      <c r="K3" s="4" t="s">
        <v>66</v>
      </c>
    </row>
    <row r="4" ht="12.75">
      <c r="A4" s="3" t="s">
        <v>20</v>
      </c>
    </row>
    <row r="5" spans="1:9" ht="12.75">
      <c r="A5" s="3" t="s">
        <v>21</v>
      </c>
      <c r="C5" s="21" t="s">
        <v>59</v>
      </c>
      <c r="D5" s="4" t="s">
        <v>61</v>
      </c>
      <c r="E5" s="4" t="s">
        <v>62</v>
      </c>
      <c r="F5" s="4" t="s">
        <v>63</v>
      </c>
      <c r="G5" s="4" t="s">
        <v>64</v>
      </c>
      <c r="I5" s="21" t="s">
        <v>65</v>
      </c>
    </row>
    <row r="6" spans="1:9" ht="12.75">
      <c r="A6" s="3" t="s">
        <v>23</v>
      </c>
      <c r="C6" s="4">
        <v>0.0025</v>
      </c>
      <c r="D6" s="4">
        <v>0</v>
      </c>
      <c r="E6" s="4">
        <v>1</v>
      </c>
      <c r="F6" s="4">
        <f>IF(G6&gt;0,G6,0)</f>
        <v>0.8775255128608411</v>
      </c>
      <c r="G6" s="4">
        <f>1-SQRT(C6/$G$1)</f>
        <v>0.8775255128608411</v>
      </c>
      <c r="I6" s="4">
        <f>IF($G$1&lt;C6,1,0)</f>
        <v>0</v>
      </c>
    </row>
    <row r="7" spans="1:9" ht="12.75">
      <c r="A7" s="3" t="s">
        <v>70</v>
      </c>
      <c r="C7" s="4">
        <v>0.0075</v>
      </c>
      <c r="D7" s="4">
        <v>0</v>
      </c>
      <c r="E7" s="4">
        <v>1</v>
      </c>
      <c r="F7" s="4">
        <f aca="true" t="shared" si="0" ref="F7:F45">IF(G7&gt;0,G7,0)</f>
        <v>0.7878679656440357</v>
      </c>
      <c r="G7" s="4">
        <f aca="true" t="shared" si="1" ref="G7:G45">1-SQRT(C7/$G$1)</f>
        <v>0.7878679656440357</v>
      </c>
      <c r="I7" s="4">
        <f aca="true" t="shared" si="2" ref="I7:I45">IF($G$1&lt;C7,1,0)</f>
        <v>0</v>
      </c>
    </row>
    <row r="8" spans="1:9" ht="12.75">
      <c r="A8" s="3" t="s">
        <v>60</v>
      </c>
      <c r="C8" s="4">
        <v>0.0125</v>
      </c>
      <c r="D8" s="4">
        <v>0</v>
      </c>
      <c r="E8" s="4">
        <v>1</v>
      </c>
      <c r="F8" s="4">
        <f t="shared" si="0"/>
        <v>0.7261387212474169</v>
      </c>
      <c r="G8" s="4">
        <f t="shared" si="1"/>
        <v>0.7261387212474169</v>
      </c>
      <c r="I8" s="4">
        <f t="shared" si="2"/>
        <v>0</v>
      </c>
    </row>
    <row r="9" spans="3:9" ht="12.75">
      <c r="C9" s="4">
        <v>0.0175</v>
      </c>
      <c r="D9" s="4">
        <v>0</v>
      </c>
      <c r="E9" s="4">
        <v>1</v>
      </c>
      <c r="F9" s="4">
        <f t="shared" si="0"/>
        <v>0.675962965079607</v>
      </c>
      <c r="G9" s="4">
        <f t="shared" si="1"/>
        <v>0.675962965079607</v>
      </c>
      <c r="I9" s="4">
        <f t="shared" si="2"/>
        <v>0</v>
      </c>
    </row>
    <row r="10" spans="3:9" ht="12.75">
      <c r="C10" s="4">
        <v>0.0225</v>
      </c>
      <c r="D10" s="4">
        <v>0</v>
      </c>
      <c r="E10" s="4">
        <v>1</v>
      </c>
      <c r="F10" s="4">
        <f t="shared" si="0"/>
        <v>0.6325765385825233</v>
      </c>
      <c r="G10" s="4">
        <f t="shared" si="1"/>
        <v>0.6325765385825233</v>
      </c>
      <c r="I10" s="4">
        <f t="shared" si="2"/>
        <v>0</v>
      </c>
    </row>
    <row r="11" spans="3:9" ht="12.75">
      <c r="C11" s="4">
        <v>0.0275</v>
      </c>
      <c r="D11" s="4">
        <v>0</v>
      </c>
      <c r="E11" s="4">
        <v>1</v>
      </c>
      <c r="F11" s="4">
        <f t="shared" si="0"/>
        <v>0.593798079768202</v>
      </c>
      <c r="G11" s="4">
        <f t="shared" si="1"/>
        <v>0.593798079768202</v>
      </c>
      <c r="I11" s="4">
        <f t="shared" si="2"/>
        <v>0</v>
      </c>
    </row>
    <row r="12" spans="3:9" ht="12.75">
      <c r="C12" s="4">
        <v>0.0325</v>
      </c>
      <c r="D12" s="4">
        <v>0</v>
      </c>
      <c r="E12" s="4">
        <v>1</v>
      </c>
      <c r="F12" s="4">
        <f t="shared" si="0"/>
        <v>0.5584119566836077</v>
      </c>
      <c r="G12" s="4">
        <f t="shared" si="1"/>
        <v>0.5584119566836077</v>
      </c>
      <c r="I12" s="4">
        <f t="shared" si="2"/>
        <v>0</v>
      </c>
    </row>
    <row r="13" spans="3:9" ht="12.75">
      <c r="C13" s="4">
        <v>0.0375</v>
      </c>
      <c r="D13" s="4">
        <v>0</v>
      </c>
      <c r="E13" s="4">
        <v>1</v>
      </c>
      <c r="F13" s="4">
        <f t="shared" si="0"/>
        <v>0.525658350974743</v>
      </c>
      <c r="G13" s="4">
        <f t="shared" si="1"/>
        <v>0.525658350974743</v>
      </c>
      <c r="I13" s="4">
        <f t="shared" si="2"/>
        <v>0</v>
      </c>
    </row>
    <row r="14" spans="3:9" ht="12.75">
      <c r="C14" s="4">
        <v>0.0425</v>
      </c>
      <c r="D14" s="4">
        <v>0</v>
      </c>
      <c r="E14" s="4">
        <v>1</v>
      </c>
      <c r="F14" s="4">
        <f t="shared" si="0"/>
        <v>0.495024753081896</v>
      </c>
      <c r="G14" s="4">
        <f t="shared" si="1"/>
        <v>0.495024753081896</v>
      </c>
      <c r="I14" s="4">
        <f t="shared" si="2"/>
        <v>0</v>
      </c>
    </row>
    <row r="15" spans="3:9" ht="12.75">
      <c r="C15" s="4">
        <v>0.0475</v>
      </c>
      <c r="D15" s="4">
        <v>0</v>
      </c>
      <c r="E15" s="4">
        <v>1</v>
      </c>
      <c r="F15" s="4">
        <f t="shared" si="0"/>
        <v>0.46614608739843433</v>
      </c>
      <c r="G15" s="4">
        <f t="shared" si="1"/>
        <v>0.46614608739843433</v>
      </c>
      <c r="I15" s="4">
        <f t="shared" si="2"/>
        <v>0</v>
      </c>
    </row>
    <row r="16" spans="3:9" ht="12.75">
      <c r="C16" s="4">
        <v>0.0525</v>
      </c>
      <c r="D16" s="4">
        <v>0</v>
      </c>
      <c r="E16" s="4">
        <v>1</v>
      </c>
      <c r="F16" s="4">
        <f t="shared" si="0"/>
        <v>0.4387513919839088</v>
      </c>
      <c r="G16" s="4">
        <f t="shared" si="1"/>
        <v>0.4387513919839088</v>
      </c>
      <c r="I16" s="4">
        <f t="shared" si="2"/>
        <v>0</v>
      </c>
    </row>
    <row r="17" spans="3:9" ht="12.75">
      <c r="C17" s="4">
        <v>0.0575</v>
      </c>
      <c r="D17" s="4">
        <v>0</v>
      </c>
      <c r="E17" s="4">
        <v>1</v>
      </c>
      <c r="F17" s="4">
        <f t="shared" si="0"/>
        <v>0.41263299377646345</v>
      </c>
      <c r="G17" s="4">
        <f t="shared" si="1"/>
        <v>0.41263299377646345</v>
      </c>
      <c r="I17" s="4">
        <f t="shared" si="2"/>
        <v>0</v>
      </c>
    </row>
    <row r="18" spans="3:9" ht="12.75">
      <c r="C18" s="4">
        <v>0.0625</v>
      </c>
      <c r="D18" s="4">
        <v>0</v>
      </c>
      <c r="E18" s="4">
        <v>1</v>
      </c>
      <c r="F18" s="4">
        <f t="shared" si="0"/>
        <v>0.3876275643042054</v>
      </c>
      <c r="G18" s="4">
        <f t="shared" si="1"/>
        <v>0.3876275643042054</v>
      </c>
      <c r="I18" s="4">
        <f t="shared" si="2"/>
        <v>0</v>
      </c>
    </row>
    <row r="19" spans="3:9" ht="12.75">
      <c r="C19" s="4">
        <v>0.0675</v>
      </c>
      <c r="D19" s="4">
        <v>0</v>
      </c>
      <c r="E19" s="4">
        <v>1</v>
      </c>
      <c r="F19" s="4">
        <f t="shared" si="0"/>
        <v>0.36360389693210715</v>
      </c>
      <c r="G19" s="4">
        <f t="shared" si="1"/>
        <v>0.36360389693210715</v>
      </c>
      <c r="I19" s="4">
        <f t="shared" si="2"/>
        <v>0</v>
      </c>
    </row>
    <row r="20" spans="3:9" ht="12.75">
      <c r="C20" s="4">
        <v>0.0725</v>
      </c>
      <c r="D20" s="4">
        <v>0</v>
      </c>
      <c r="E20" s="4">
        <v>1</v>
      </c>
      <c r="F20" s="4">
        <f t="shared" si="0"/>
        <v>0.340454702086354</v>
      </c>
      <c r="G20" s="4">
        <f t="shared" si="1"/>
        <v>0.340454702086354</v>
      </c>
      <c r="I20" s="4">
        <f t="shared" si="2"/>
        <v>0</v>
      </c>
    </row>
    <row r="21" spans="3:9" ht="12.75">
      <c r="C21" s="4">
        <v>0.0775</v>
      </c>
      <c r="D21" s="4">
        <v>0</v>
      </c>
      <c r="E21" s="4">
        <v>1</v>
      </c>
      <c r="F21" s="4">
        <f t="shared" si="0"/>
        <v>0.3180909151507072</v>
      </c>
      <c r="G21" s="4">
        <f t="shared" si="1"/>
        <v>0.3180909151507072</v>
      </c>
      <c r="I21" s="4">
        <f t="shared" si="2"/>
        <v>0</v>
      </c>
    </row>
    <row r="22" spans="3:9" ht="12.75">
      <c r="C22" s="4">
        <v>0.0825</v>
      </c>
      <c r="D22" s="4">
        <v>0</v>
      </c>
      <c r="E22" s="4">
        <v>1</v>
      </c>
      <c r="F22" s="4">
        <f t="shared" si="0"/>
        <v>0.29643763602648554</v>
      </c>
      <c r="G22" s="4">
        <f t="shared" si="1"/>
        <v>0.29643763602648554</v>
      </c>
      <c r="I22" s="4">
        <f t="shared" si="2"/>
        <v>0</v>
      </c>
    </row>
    <row r="23" spans="3:9" ht="12.75">
      <c r="C23" s="4">
        <v>0.0875</v>
      </c>
      <c r="D23" s="4">
        <v>0</v>
      </c>
      <c r="E23" s="4">
        <v>1</v>
      </c>
      <c r="F23" s="4">
        <f t="shared" si="0"/>
        <v>0.2754311626905279</v>
      </c>
      <c r="G23" s="4">
        <f t="shared" si="1"/>
        <v>0.2754311626905279</v>
      </c>
      <c r="I23" s="4">
        <f t="shared" si="2"/>
        <v>0</v>
      </c>
    </row>
    <row r="24" spans="3:9" ht="12.75">
      <c r="C24" s="4">
        <v>0.0925</v>
      </c>
      <c r="D24" s="4">
        <v>0</v>
      </c>
      <c r="E24" s="4">
        <v>1</v>
      </c>
      <c r="F24" s="4">
        <f t="shared" si="0"/>
        <v>0.2550167787124329</v>
      </c>
      <c r="G24" s="4">
        <f t="shared" si="1"/>
        <v>0.2550167787124329</v>
      </c>
      <c r="I24" s="4">
        <f t="shared" si="2"/>
        <v>0</v>
      </c>
    </row>
    <row r="25" spans="3:9" ht="12.75">
      <c r="C25" s="4">
        <v>0.0975</v>
      </c>
      <c r="D25" s="4">
        <v>0</v>
      </c>
      <c r="E25" s="4">
        <v>1</v>
      </c>
      <c r="F25" s="4">
        <f t="shared" si="0"/>
        <v>0.23514707296108217</v>
      </c>
      <c r="G25" s="4">
        <f t="shared" si="1"/>
        <v>0.23514707296108217</v>
      </c>
      <c r="I25" s="4">
        <f t="shared" si="2"/>
        <v>0</v>
      </c>
    </row>
    <row r="26" spans="3:9" ht="12.75">
      <c r="C26" s="4">
        <v>0.1025</v>
      </c>
      <c r="D26" s="4">
        <v>0</v>
      </c>
      <c r="E26" s="4">
        <v>1</v>
      </c>
      <c r="F26" s="4">
        <f t="shared" si="0"/>
        <v>0.21578064293209387</v>
      </c>
      <c r="G26" s="4">
        <f t="shared" si="1"/>
        <v>0.21578064293209387</v>
      </c>
      <c r="I26" s="4">
        <f t="shared" si="2"/>
        <v>0</v>
      </c>
    </row>
    <row r="27" spans="3:9" ht="12.75">
      <c r="C27" s="4">
        <v>0.1075</v>
      </c>
      <c r="D27" s="4">
        <v>0</v>
      </c>
      <c r="E27" s="4">
        <v>1</v>
      </c>
      <c r="F27" s="4">
        <f t="shared" si="0"/>
        <v>0.19688107978954938</v>
      </c>
      <c r="G27" s="4">
        <f t="shared" si="1"/>
        <v>0.19688107978954938</v>
      </c>
      <c r="I27" s="4">
        <f t="shared" si="2"/>
        <v>0</v>
      </c>
    </row>
    <row r="28" spans="3:9" ht="12.75">
      <c r="C28" s="4">
        <v>0.1125</v>
      </c>
      <c r="D28" s="4">
        <v>0</v>
      </c>
      <c r="E28" s="4">
        <v>1</v>
      </c>
      <c r="F28" s="4">
        <f t="shared" si="0"/>
        <v>0.17841616374225078</v>
      </c>
      <c r="G28" s="4">
        <f t="shared" si="1"/>
        <v>0.17841616374225078</v>
      </c>
      <c r="I28" s="4">
        <f t="shared" si="2"/>
        <v>0</v>
      </c>
    </row>
    <row r="29" spans="3:9" ht="12.75">
      <c r="C29" s="4">
        <v>0.1175</v>
      </c>
      <c r="D29" s="4">
        <v>0</v>
      </c>
      <c r="E29" s="4">
        <v>1</v>
      </c>
      <c r="F29" s="4">
        <f t="shared" si="0"/>
        <v>0.16035721881266674</v>
      </c>
      <c r="G29" s="4">
        <f t="shared" si="1"/>
        <v>0.16035721881266674</v>
      </c>
      <c r="I29" s="4">
        <f t="shared" si="2"/>
        <v>0</v>
      </c>
    </row>
    <row r="30" spans="3:9" ht="12.75">
      <c r="C30" s="4">
        <v>0.1225</v>
      </c>
      <c r="D30" s="4">
        <v>0</v>
      </c>
      <c r="E30" s="4">
        <v>1</v>
      </c>
      <c r="F30" s="4">
        <f t="shared" si="0"/>
        <v>0.14267859002588756</v>
      </c>
      <c r="G30" s="4">
        <f t="shared" si="1"/>
        <v>0.14267859002588756</v>
      </c>
      <c r="I30" s="4">
        <f t="shared" si="2"/>
        <v>0</v>
      </c>
    </row>
    <row r="31" spans="3:9" ht="12.75">
      <c r="C31" s="4">
        <v>0.1275</v>
      </c>
      <c r="D31" s="4">
        <v>0</v>
      </c>
      <c r="E31" s="4">
        <v>1</v>
      </c>
      <c r="F31" s="4">
        <f t="shared" si="0"/>
        <v>0.1253572157732048</v>
      </c>
      <c r="G31" s="4">
        <f t="shared" si="1"/>
        <v>0.1253572157732048</v>
      </c>
      <c r="I31" s="4">
        <f t="shared" si="2"/>
        <v>0</v>
      </c>
    </row>
    <row r="32" spans="3:9" ht="12.75">
      <c r="C32" s="4">
        <v>0.1325</v>
      </c>
      <c r="D32" s="4">
        <v>0</v>
      </c>
      <c r="E32" s="4">
        <v>1</v>
      </c>
      <c r="F32" s="4">
        <f t="shared" si="0"/>
        <v>0.10837227499364954</v>
      </c>
      <c r="G32" s="4">
        <f t="shared" si="1"/>
        <v>0.10837227499364954</v>
      </c>
      <c r="I32" s="4">
        <f t="shared" si="2"/>
        <v>0</v>
      </c>
    </row>
    <row r="33" spans="3:9" ht="12.75">
      <c r="C33" s="4">
        <v>0.1375</v>
      </c>
      <c r="D33" s="4">
        <v>0</v>
      </c>
      <c r="E33" s="4">
        <v>1</v>
      </c>
      <c r="F33" s="4">
        <f t="shared" si="0"/>
        <v>0.09170489377075242</v>
      </c>
      <c r="G33" s="4">
        <f t="shared" si="1"/>
        <v>0.09170489377075242</v>
      </c>
      <c r="I33" s="4">
        <f t="shared" si="2"/>
        <v>0</v>
      </c>
    </row>
    <row r="34" spans="3:9" ht="12.75">
      <c r="C34" s="4">
        <v>0.1425</v>
      </c>
      <c r="D34" s="4">
        <v>0</v>
      </c>
      <c r="E34" s="4">
        <v>1</v>
      </c>
      <c r="F34" s="4">
        <f t="shared" si="0"/>
        <v>0.07533789955465342</v>
      </c>
      <c r="G34" s="4">
        <f t="shared" si="1"/>
        <v>0.07533789955465342</v>
      </c>
      <c r="I34" s="4">
        <f t="shared" si="2"/>
        <v>0</v>
      </c>
    </row>
    <row r="35" spans="3:9" ht="12.75">
      <c r="C35" s="4">
        <v>0.1475</v>
      </c>
      <c r="D35" s="4">
        <v>0</v>
      </c>
      <c r="E35" s="4">
        <v>1</v>
      </c>
      <c r="F35" s="4">
        <f t="shared" si="0"/>
        <v>0.05925561388866096</v>
      </c>
      <c r="G35" s="4">
        <f t="shared" si="1"/>
        <v>0.05925561388866096</v>
      </c>
      <c r="I35" s="4">
        <f t="shared" si="2"/>
        <v>0</v>
      </c>
    </row>
    <row r="36" spans="3:9" ht="12.75">
      <c r="C36" s="4">
        <v>0.1525</v>
      </c>
      <c r="D36" s="4">
        <v>0</v>
      </c>
      <c r="E36" s="4">
        <v>1</v>
      </c>
      <c r="F36" s="4">
        <f t="shared" si="0"/>
        <v>0.04344367651455039</v>
      </c>
      <c r="G36" s="4">
        <f t="shared" si="1"/>
        <v>0.04344367651455039</v>
      </c>
      <c r="I36" s="4">
        <f t="shared" si="2"/>
        <v>0</v>
      </c>
    </row>
    <row r="37" spans="3:9" ht="12.75">
      <c r="C37" s="4">
        <v>0.1575</v>
      </c>
      <c r="D37" s="4">
        <v>0</v>
      </c>
      <c r="E37" s="4">
        <v>1</v>
      </c>
      <c r="F37" s="4">
        <f t="shared" si="0"/>
        <v>0.027888895238820877</v>
      </c>
      <c r="G37" s="4">
        <f t="shared" si="1"/>
        <v>0.027888895238820877</v>
      </c>
      <c r="I37" s="4">
        <f t="shared" si="2"/>
        <v>0</v>
      </c>
    </row>
    <row r="38" spans="3:9" ht="12.75">
      <c r="C38" s="4">
        <v>0.1625</v>
      </c>
      <c r="D38" s="4">
        <v>0</v>
      </c>
      <c r="E38" s="4">
        <v>1</v>
      </c>
      <c r="F38" s="4">
        <f t="shared" si="0"/>
        <v>0.012579117093424963</v>
      </c>
      <c r="G38" s="4">
        <f t="shared" si="1"/>
        <v>0.012579117093424963</v>
      </c>
      <c r="I38" s="4">
        <f t="shared" si="2"/>
        <v>0</v>
      </c>
    </row>
    <row r="39" spans="3:9" ht="12.75">
      <c r="C39" s="4">
        <v>0.1675</v>
      </c>
      <c r="D39" s="4">
        <v>0</v>
      </c>
      <c r="E39" s="4">
        <v>1</v>
      </c>
      <c r="F39" s="4">
        <f t="shared" si="0"/>
        <v>0</v>
      </c>
      <c r="G39" s="4">
        <f t="shared" si="1"/>
        <v>-0.002496882788171284</v>
      </c>
      <c r="I39" s="4">
        <f t="shared" si="2"/>
        <v>1</v>
      </c>
    </row>
    <row r="40" spans="3:9" ht="12.75">
      <c r="C40" s="4">
        <v>0.1725</v>
      </c>
      <c r="D40" s="4">
        <v>0</v>
      </c>
      <c r="E40" s="4">
        <v>1</v>
      </c>
      <c r="F40" s="4">
        <f t="shared" si="0"/>
        <v>0</v>
      </c>
      <c r="G40" s="4">
        <f t="shared" si="1"/>
        <v>-0.017349497468790442</v>
      </c>
      <c r="I40" s="4">
        <f t="shared" si="2"/>
        <v>1</v>
      </c>
    </row>
    <row r="41" spans="3:9" ht="12.75">
      <c r="C41" s="4">
        <v>0.1775</v>
      </c>
      <c r="D41" s="4">
        <v>0</v>
      </c>
      <c r="E41" s="4">
        <v>1</v>
      </c>
      <c r="F41" s="4">
        <f t="shared" si="0"/>
        <v>0</v>
      </c>
      <c r="G41" s="4">
        <f t="shared" si="1"/>
        <v>-0.0319883720275147</v>
      </c>
      <c r="I41" s="4">
        <f t="shared" si="2"/>
        <v>1</v>
      </c>
    </row>
    <row r="42" spans="3:9" ht="12.75">
      <c r="C42" s="4">
        <v>0.1825</v>
      </c>
      <c r="D42" s="4">
        <v>0</v>
      </c>
      <c r="E42" s="4">
        <v>1</v>
      </c>
      <c r="F42" s="4">
        <f t="shared" si="0"/>
        <v>0</v>
      </c>
      <c r="G42" s="4">
        <f t="shared" si="1"/>
        <v>-0.04642247682281764</v>
      </c>
      <c r="I42" s="4">
        <f t="shared" si="2"/>
        <v>1</v>
      </c>
    </row>
    <row r="43" spans="3:9" ht="12.75">
      <c r="C43" s="4">
        <v>0.1875</v>
      </c>
      <c r="D43" s="4">
        <v>0</v>
      </c>
      <c r="E43" s="4">
        <v>1</v>
      </c>
      <c r="F43" s="4">
        <f t="shared" si="0"/>
        <v>0</v>
      </c>
      <c r="G43" s="4">
        <f t="shared" si="1"/>
        <v>-0.060660171779821415</v>
      </c>
      <c r="I43" s="4">
        <f t="shared" si="2"/>
        <v>1</v>
      </c>
    </row>
    <row r="44" spans="3:9" ht="12.75">
      <c r="C44" s="4">
        <v>0.1925</v>
      </c>
      <c r="D44" s="4">
        <v>0</v>
      </c>
      <c r="E44" s="4">
        <v>1</v>
      </c>
      <c r="F44" s="4">
        <f t="shared" si="0"/>
        <v>0</v>
      </c>
      <c r="G44" s="4">
        <f t="shared" si="1"/>
        <v>-0.07470926301023395</v>
      </c>
      <c r="I44" s="4">
        <f t="shared" si="2"/>
        <v>1</v>
      </c>
    </row>
    <row r="45" spans="3:9" ht="12.75">
      <c r="C45" s="4">
        <v>0.1975</v>
      </c>
      <c r="D45" s="4">
        <v>0</v>
      </c>
      <c r="E45" s="4">
        <v>1</v>
      </c>
      <c r="F45" s="4">
        <f t="shared" si="0"/>
        <v>0</v>
      </c>
      <c r="G45" s="4">
        <f t="shared" si="1"/>
        <v>-0.08857705285386208</v>
      </c>
      <c r="I45" s="4">
        <f t="shared" si="2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J6" sqref="J6"/>
    </sheetView>
  </sheetViews>
  <sheetFormatPr defaultColWidth="9.00390625" defaultRowHeight="12"/>
  <cols>
    <col min="1" max="1" width="26.25390625" style="3" customWidth="1"/>
    <col min="2" max="2" width="7.875" style="11" customWidth="1"/>
    <col min="3" max="16384" width="10.875" style="4" customWidth="1"/>
  </cols>
  <sheetData>
    <row r="1" spans="1:7" ht="15.75">
      <c r="A1" s="15" t="s">
        <v>18</v>
      </c>
      <c r="C1" s="4" t="s">
        <v>57</v>
      </c>
      <c r="F1" s="9" t="s">
        <v>7</v>
      </c>
      <c r="G1" s="8">
        <v>0.5</v>
      </c>
    </row>
    <row r="2" spans="3:11" ht="12.75">
      <c r="C2" s="4" t="s">
        <v>67</v>
      </c>
      <c r="F2" s="18" t="s">
        <v>0</v>
      </c>
      <c r="G2" s="8">
        <v>0.075</v>
      </c>
      <c r="K2" s="4" t="s">
        <v>16</v>
      </c>
    </row>
    <row r="3" spans="1:11" ht="12.75">
      <c r="A3" s="3" t="s">
        <v>19</v>
      </c>
      <c r="F3" s="9"/>
      <c r="G3" s="8"/>
      <c r="K3" s="4" t="s">
        <v>17</v>
      </c>
    </row>
    <row r="4" spans="1:7" ht="12.75">
      <c r="A4" s="3" t="s">
        <v>20</v>
      </c>
      <c r="F4" s="9"/>
      <c r="G4" s="8"/>
    </row>
    <row r="5" ht="12.75">
      <c r="A5" s="3" t="s">
        <v>21</v>
      </c>
    </row>
    <row r="6" spans="1:10" ht="12.75">
      <c r="A6" s="3" t="s">
        <v>23</v>
      </c>
      <c r="C6" s="4" t="s">
        <v>68</v>
      </c>
      <c r="D6" s="4" t="s">
        <v>61</v>
      </c>
      <c r="E6" s="4" t="s">
        <v>62</v>
      </c>
      <c r="F6" s="4" t="s">
        <v>63</v>
      </c>
      <c r="G6" s="4" t="s">
        <v>64</v>
      </c>
      <c r="I6" s="22" t="s">
        <v>6</v>
      </c>
      <c r="J6" s="22" t="s">
        <v>71</v>
      </c>
    </row>
    <row r="7" spans="1:10" ht="12.75">
      <c r="A7" s="3" t="s">
        <v>69</v>
      </c>
      <c r="C7" s="4">
        <v>0.25</v>
      </c>
      <c r="D7" s="4">
        <v>0</v>
      </c>
      <c r="E7" s="4">
        <v>1</v>
      </c>
      <c r="F7" s="4">
        <f>IF(G7&gt;0,G7,0)</f>
        <v>0.8063508326896291</v>
      </c>
      <c r="G7" s="4">
        <f aca="true" t="shared" si="0" ref="G7:G43">1-SQRT($G$2/I7)</f>
        <v>0.8063508326896291</v>
      </c>
      <c r="I7" s="4">
        <f aca="true" t="shared" si="1" ref="I7:I43">$G$1/C7</f>
        <v>2</v>
      </c>
      <c r="J7" s="4">
        <f>IF($G$2&gt;I7,1,0)</f>
        <v>0</v>
      </c>
    </row>
    <row r="8" spans="1:10" ht="12.75">
      <c r="A8" s="3" t="s">
        <v>60</v>
      </c>
      <c r="C8" s="4">
        <v>0.5</v>
      </c>
      <c r="D8" s="4">
        <v>0</v>
      </c>
      <c r="E8" s="4">
        <v>1</v>
      </c>
      <c r="F8" s="4">
        <f aca="true" t="shared" si="2" ref="F8:F46">IF(G8&gt;0,G8,0)</f>
        <v>0.7261387212474169</v>
      </c>
      <c r="G8" s="4">
        <f t="shared" si="0"/>
        <v>0.7261387212474169</v>
      </c>
      <c r="I8" s="4">
        <f t="shared" si="1"/>
        <v>1</v>
      </c>
      <c r="J8" s="4">
        <f aca="true" t="shared" si="3" ref="J8:J46">IF($G$2&gt;I8,1,0)</f>
        <v>0</v>
      </c>
    </row>
    <row r="9" spans="3:10" ht="12.75">
      <c r="C9" s="4">
        <v>0.75</v>
      </c>
      <c r="D9" s="4">
        <v>0</v>
      </c>
      <c r="E9" s="4">
        <v>1</v>
      </c>
      <c r="F9" s="4">
        <f t="shared" si="2"/>
        <v>0.6645898033750315</v>
      </c>
      <c r="G9" s="4">
        <f t="shared" si="0"/>
        <v>0.6645898033750315</v>
      </c>
      <c r="I9" s="4">
        <f t="shared" si="1"/>
        <v>0.6666666666666666</v>
      </c>
      <c r="J9" s="4">
        <f t="shared" si="3"/>
        <v>0</v>
      </c>
    </row>
    <row r="10" spans="3:10" ht="12.75">
      <c r="C10" s="4">
        <v>1</v>
      </c>
      <c r="D10" s="4">
        <v>0</v>
      </c>
      <c r="E10" s="4">
        <v>1</v>
      </c>
      <c r="F10" s="4">
        <f t="shared" si="2"/>
        <v>0.6127016653792583</v>
      </c>
      <c r="G10" s="4">
        <f t="shared" si="0"/>
        <v>0.6127016653792583</v>
      </c>
      <c r="I10" s="4">
        <f t="shared" si="1"/>
        <v>0.5</v>
      </c>
      <c r="J10" s="4">
        <f t="shared" si="3"/>
        <v>0</v>
      </c>
    </row>
    <row r="11" spans="3:10" ht="12.75">
      <c r="C11" s="4">
        <v>1.25</v>
      </c>
      <c r="D11" s="4">
        <v>0</v>
      </c>
      <c r="E11" s="4">
        <v>1</v>
      </c>
      <c r="F11" s="4">
        <f t="shared" si="2"/>
        <v>0.5669872981077807</v>
      </c>
      <c r="G11" s="4">
        <f t="shared" si="0"/>
        <v>0.5669872981077807</v>
      </c>
      <c r="I11" s="4">
        <f t="shared" si="1"/>
        <v>0.4</v>
      </c>
      <c r="J11" s="4">
        <f t="shared" si="3"/>
        <v>0</v>
      </c>
    </row>
    <row r="12" spans="3:10" ht="12.75">
      <c r="C12" s="4">
        <v>1.5</v>
      </c>
      <c r="D12" s="4">
        <v>0</v>
      </c>
      <c r="E12" s="4">
        <v>1</v>
      </c>
      <c r="F12" s="4">
        <f t="shared" si="2"/>
        <v>0.525658350974743</v>
      </c>
      <c r="G12" s="4">
        <f t="shared" si="0"/>
        <v>0.525658350974743</v>
      </c>
      <c r="I12" s="4">
        <f t="shared" si="1"/>
        <v>0.3333333333333333</v>
      </c>
      <c r="J12" s="4">
        <f t="shared" si="3"/>
        <v>0</v>
      </c>
    </row>
    <row r="13" spans="3:10" ht="12.75">
      <c r="C13" s="4">
        <v>1.75</v>
      </c>
      <c r="D13" s="4">
        <v>0</v>
      </c>
      <c r="E13" s="4">
        <v>1</v>
      </c>
      <c r="F13" s="4">
        <f t="shared" si="2"/>
        <v>0.48765246170202003</v>
      </c>
      <c r="G13" s="4">
        <f t="shared" si="0"/>
        <v>0.48765246170202003</v>
      </c>
      <c r="I13" s="4">
        <f t="shared" si="1"/>
        <v>0.2857142857142857</v>
      </c>
      <c r="J13" s="4">
        <f t="shared" si="3"/>
        <v>0</v>
      </c>
    </row>
    <row r="14" spans="3:10" ht="12.75">
      <c r="C14" s="4">
        <v>2</v>
      </c>
      <c r="D14" s="4">
        <v>0</v>
      </c>
      <c r="E14" s="4">
        <v>1</v>
      </c>
      <c r="F14" s="4">
        <f t="shared" si="2"/>
        <v>0.4522774424948338</v>
      </c>
      <c r="G14" s="4">
        <f t="shared" si="0"/>
        <v>0.4522774424948338</v>
      </c>
      <c r="I14" s="4">
        <f t="shared" si="1"/>
        <v>0.25</v>
      </c>
      <c r="J14" s="4">
        <f t="shared" si="3"/>
        <v>0</v>
      </c>
    </row>
    <row r="15" spans="3:10" ht="12.75">
      <c r="C15" s="4">
        <v>2.25</v>
      </c>
      <c r="D15" s="4">
        <v>0</v>
      </c>
      <c r="E15" s="4">
        <v>1</v>
      </c>
      <c r="F15" s="4">
        <f t="shared" si="2"/>
        <v>0.41905249806888745</v>
      </c>
      <c r="G15" s="4">
        <f t="shared" si="0"/>
        <v>0.41905249806888745</v>
      </c>
      <c r="I15" s="4">
        <f t="shared" si="1"/>
        <v>0.2222222222222222</v>
      </c>
      <c r="J15" s="4">
        <f t="shared" si="3"/>
        <v>0</v>
      </c>
    </row>
    <row r="16" spans="3:10" ht="12.75">
      <c r="C16" s="4">
        <v>2.5</v>
      </c>
      <c r="D16" s="4">
        <v>0</v>
      </c>
      <c r="E16" s="4">
        <v>1</v>
      </c>
      <c r="F16" s="4">
        <f t="shared" si="2"/>
        <v>0.38762756430420553</v>
      </c>
      <c r="G16" s="4">
        <f t="shared" si="0"/>
        <v>0.38762756430420553</v>
      </c>
      <c r="I16" s="4">
        <f t="shared" si="1"/>
        <v>0.2</v>
      </c>
      <c r="J16" s="4">
        <f t="shared" si="3"/>
        <v>0</v>
      </c>
    </row>
    <row r="17" spans="3:10" ht="12.75">
      <c r="C17" s="4">
        <v>2.75</v>
      </c>
      <c r="D17" s="4">
        <v>0</v>
      </c>
      <c r="E17" s="4">
        <v>1</v>
      </c>
      <c r="F17" s="4">
        <f t="shared" si="2"/>
        <v>0.35773837106674344</v>
      </c>
      <c r="G17" s="4">
        <f t="shared" si="0"/>
        <v>0.35773837106674344</v>
      </c>
      <c r="I17" s="4">
        <f t="shared" si="1"/>
        <v>0.18181818181818182</v>
      </c>
      <c r="J17" s="4">
        <f t="shared" si="3"/>
        <v>0</v>
      </c>
    </row>
    <row r="18" spans="3:10" ht="12.75">
      <c r="C18" s="4">
        <v>3</v>
      </c>
      <c r="D18" s="4">
        <v>0</v>
      </c>
      <c r="E18" s="4">
        <v>1</v>
      </c>
      <c r="F18" s="4">
        <f t="shared" si="2"/>
        <v>0.32917960675006297</v>
      </c>
      <c r="G18" s="4">
        <f t="shared" si="0"/>
        <v>0.32917960675006297</v>
      </c>
      <c r="I18" s="4">
        <f t="shared" si="1"/>
        <v>0.16666666666666666</v>
      </c>
      <c r="J18" s="4">
        <f t="shared" si="3"/>
        <v>0</v>
      </c>
    </row>
    <row r="19" spans="3:10" ht="12.75">
      <c r="C19" s="4">
        <v>3.25</v>
      </c>
      <c r="D19" s="4">
        <v>0</v>
      </c>
      <c r="E19" s="4">
        <v>1</v>
      </c>
      <c r="F19" s="4">
        <f t="shared" si="2"/>
        <v>0.30178799781155297</v>
      </c>
      <c r="G19" s="4">
        <f t="shared" si="0"/>
        <v>0.30178799781155297</v>
      </c>
      <c r="I19" s="4">
        <f t="shared" si="1"/>
        <v>0.15384615384615385</v>
      </c>
      <c r="J19" s="4">
        <f t="shared" si="3"/>
        <v>0</v>
      </c>
    </row>
    <row r="20" spans="3:10" ht="12.75">
      <c r="C20" s="4">
        <v>3.5</v>
      </c>
      <c r="D20" s="4">
        <v>0</v>
      </c>
      <c r="E20" s="4">
        <v>1</v>
      </c>
      <c r="F20" s="4">
        <f t="shared" si="2"/>
        <v>0.2754311626905279</v>
      </c>
      <c r="G20" s="4">
        <f t="shared" si="0"/>
        <v>0.2754311626905279</v>
      </c>
      <c r="I20" s="4">
        <f t="shared" si="1"/>
        <v>0.14285714285714285</v>
      </c>
      <c r="J20" s="4">
        <f t="shared" si="3"/>
        <v>0</v>
      </c>
    </row>
    <row r="21" spans="3:10" ht="12.75">
      <c r="C21" s="4">
        <v>3.75</v>
      </c>
      <c r="D21" s="4">
        <v>0</v>
      </c>
      <c r="E21" s="4">
        <v>1</v>
      </c>
      <c r="F21" s="4">
        <f t="shared" si="2"/>
        <v>0.25</v>
      </c>
      <c r="G21" s="4">
        <f t="shared" si="0"/>
        <v>0.25</v>
      </c>
      <c r="I21" s="4">
        <f t="shared" si="1"/>
        <v>0.13333333333333333</v>
      </c>
      <c r="J21" s="4">
        <f t="shared" si="3"/>
        <v>0</v>
      </c>
    </row>
    <row r="22" spans="3:10" ht="12.75">
      <c r="C22" s="4">
        <v>4</v>
      </c>
      <c r="D22" s="4">
        <v>0</v>
      </c>
      <c r="E22" s="4">
        <v>1</v>
      </c>
      <c r="F22" s="4">
        <f t="shared" si="2"/>
        <v>0.2254033307585166</v>
      </c>
      <c r="G22" s="4">
        <f t="shared" si="0"/>
        <v>0.2254033307585166</v>
      </c>
      <c r="I22" s="4">
        <f t="shared" si="1"/>
        <v>0.125</v>
      </c>
      <c r="J22" s="4">
        <f t="shared" si="3"/>
        <v>0</v>
      </c>
    </row>
    <row r="23" spans="3:10" ht="12.75">
      <c r="C23" s="4">
        <v>4.25</v>
      </c>
      <c r="D23" s="4">
        <v>0</v>
      </c>
      <c r="E23" s="4">
        <v>1</v>
      </c>
      <c r="F23" s="4">
        <f t="shared" si="2"/>
        <v>0.20156402886643443</v>
      </c>
      <c r="G23" s="4">
        <f t="shared" si="0"/>
        <v>0.20156402886643443</v>
      </c>
      <c r="I23" s="4">
        <f t="shared" si="1"/>
        <v>0.11764705882352941</v>
      </c>
      <c r="J23" s="4">
        <f t="shared" si="3"/>
        <v>0</v>
      </c>
    </row>
    <row r="24" spans="3:10" ht="12.75">
      <c r="C24" s="4">
        <v>4.5</v>
      </c>
      <c r="D24" s="4">
        <v>0</v>
      </c>
      <c r="E24" s="4">
        <v>1</v>
      </c>
      <c r="F24" s="4">
        <f t="shared" si="2"/>
        <v>0.17841616374225078</v>
      </c>
      <c r="G24" s="4">
        <f t="shared" si="0"/>
        <v>0.17841616374225078</v>
      </c>
      <c r="I24" s="4">
        <f t="shared" si="1"/>
        <v>0.1111111111111111</v>
      </c>
      <c r="J24" s="4">
        <f t="shared" si="3"/>
        <v>0</v>
      </c>
    </row>
    <row r="25" spans="3:10" ht="12.75">
      <c r="C25" s="4">
        <v>4.75</v>
      </c>
      <c r="D25" s="4">
        <v>0</v>
      </c>
      <c r="E25" s="4">
        <v>1</v>
      </c>
      <c r="F25" s="4">
        <f t="shared" si="2"/>
        <v>0.15590284919329334</v>
      </c>
      <c r="G25" s="4">
        <f t="shared" si="0"/>
        <v>0.15590284919329334</v>
      </c>
      <c r="I25" s="4">
        <f t="shared" si="1"/>
        <v>0.10526315789473684</v>
      </c>
      <c r="J25" s="4">
        <f t="shared" si="3"/>
        <v>0</v>
      </c>
    </row>
    <row r="26" spans="3:10" ht="12.75">
      <c r="C26" s="4">
        <v>5</v>
      </c>
      <c r="D26" s="4">
        <v>0</v>
      </c>
      <c r="E26" s="4">
        <v>1</v>
      </c>
      <c r="F26" s="4">
        <f t="shared" si="2"/>
        <v>0.1339745962155614</v>
      </c>
      <c r="G26" s="4">
        <f t="shared" si="0"/>
        <v>0.1339745962155614</v>
      </c>
      <c r="I26" s="4">
        <f t="shared" si="1"/>
        <v>0.1</v>
      </c>
      <c r="J26" s="4">
        <f t="shared" si="3"/>
        <v>0</v>
      </c>
    </row>
    <row r="27" spans="3:10" ht="12.75">
      <c r="C27" s="4">
        <v>5.25</v>
      </c>
      <c r="D27" s="4">
        <v>0</v>
      </c>
      <c r="E27" s="4">
        <v>1</v>
      </c>
      <c r="F27" s="4">
        <f t="shared" si="2"/>
        <v>0.11258803253505756</v>
      </c>
      <c r="G27" s="4">
        <f t="shared" si="0"/>
        <v>0.11258803253505756</v>
      </c>
      <c r="I27" s="4">
        <f t="shared" si="1"/>
        <v>0.09523809523809523</v>
      </c>
      <c r="J27" s="4">
        <f t="shared" si="3"/>
        <v>0</v>
      </c>
    </row>
    <row r="28" spans="3:10" ht="12.75">
      <c r="C28" s="4">
        <v>5.5</v>
      </c>
      <c r="D28" s="4">
        <v>0</v>
      </c>
      <c r="E28" s="4">
        <v>1</v>
      </c>
      <c r="F28" s="4">
        <f t="shared" si="2"/>
        <v>0.09170489377075253</v>
      </c>
      <c r="G28" s="4">
        <f t="shared" si="0"/>
        <v>0.09170489377075253</v>
      </c>
      <c r="I28" s="4">
        <f t="shared" si="1"/>
        <v>0.09090909090909091</v>
      </c>
      <c r="J28" s="4">
        <f t="shared" si="3"/>
        <v>0</v>
      </c>
    </row>
    <row r="29" spans="3:10" ht="12.75">
      <c r="C29" s="4">
        <v>5.75</v>
      </c>
      <c r="D29" s="4">
        <v>0</v>
      </c>
      <c r="E29" s="4">
        <v>1</v>
      </c>
      <c r="F29" s="4">
        <f t="shared" si="2"/>
        <v>0.07129121894966439</v>
      </c>
      <c r="G29" s="4">
        <f t="shared" si="0"/>
        <v>0.07129121894966439</v>
      </c>
      <c r="I29" s="4">
        <f t="shared" si="1"/>
        <v>0.08695652173913043</v>
      </c>
      <c r="J29" s="4">
        <f t="shared" si="3"/>
        <v>0</v>
      </c>
    </row>
    <row r="30" spans="3:10" ht="12.75">
      <c r="C30" s="4">
        <v>6</v>
      </c>
      <c r="D30" s="4">
        <v>0</v>
      </c>
      <c r="E30" s="4">
        <v>1</v>
      </c>
      <c r="F30" s="4">
        <f t="shared" si="2"/>
        <v>0.05131670194948612</v>
      </c>
      <c r="G30" s="4">
        <f t="shared" si="0"/>
        <v>0.05131670194948612</v>
      </c>
      <c r="I30" s="4">
        <f t="shared" si="1"/>
        <v>0.08333333333333333</v>
      </c>
      <c r="J30" s="4">
        <f t="shared" si="3"/>
        <v>0</v>
      </c>
    </row>
    <row r="31" spans="3:10" ht="12.75">
      <c r="C31" s="4">
        <v>6.25</v>
      </c>
      <c r="D31" s="4">
        <v>0</v>
      </c>
      <c r="E31" s="4">
        <v>1</v>
      </c>
      <c r="F31" s="4">
        <f t="shared" si="2"/>
        <v>0.031754163448145745</v>
      </c>
      <c r="G31" s="4">
        <f t="shared" si="0"/>
        <v>0.031754163448145745</v>
      </c>
      <c r="I31" s="4">
        <f t="shared" si="1"/>
        <v>0.08</v>
      </c>
      <c r="J31" s="4">
        <f t="shared" si="3"/>
        <v>0</v>
      </c>
    </row>
    <row r="32" spans="3:10" ht="12.75">
      <c r="C32" s="4">
        <v>6.5</v>
      </c>
      <c r="D32" s="4">
        <v>0</v>
      </c>
      <c r="E32" s="4">
        <v>1</v>
      </c>
      <c r="F32" s="4">
        <f t="shared" si="2"/>
        <v>0.012579117093425074</v>
      </c>
      <c r="G32" s="4">
        <f t="shared" si="0"/>
        <v>0.012579117093425074</v>
      </c>
      <c r="I32" s="4">
        <f t="shared" si="1"/>
        <v>0.07692307692307693</v>
      </c>
      <c r="J32" s="4">
        <f t="shared" si="3"/>
        <v>0</v>
      </c>
    </row>
    <row r="33" spans="3:10" ht="12.75">
      <c r="C33" s="4">
        <v>6.75</v>
      </c>
      <c r="D33" s="4">
        <v>0</v>
      </c>
      <c r="E33" s="4">
        <v>1</v>
      </c>
      <c r="F33" s="4">
        <f t="shared" si="2"/>
        <v>0</v>
      </c>
      <c r="G33" s="4">
        <f t="shared" si="0"/>
        <v>-0.0062305898749053235</v>
      </c>
      <c r="I33" s="4">
        <f t="shared" si="1"/>
        <v>0.07407407407407407</v>
      </c>
      <c r="J33" s="4">
        <f t="shared" si="3"/>
        <v>1</v>
      </c>
    </row>
    <row r="34" spans="3:10" ht="12.75">
      <c r="C34" s="4">
        <v>7</v>
      </c>
      <c r="D34" s="4">
        <v>0</v>
      </c>
      <c r="E34" s="4">
        <v>1</v>
      </c>
      <c r="F34" s="4">
        <f t="shared" si="2"/>
        <v>0</v>
      </c>
      <c r="G34" s="4">
        <f t="shared" si="0"/>
        <v>-0.02469507659595993</v>
      </c>
      <c r="I34" s="4">
        <f t="shared" si="1"/>
        <v>0.07142857142857142</v>
      </c>
      <c r="J34" s="4">
        <f t="shared" si="3"/>
        <v>1</v>
      </c>
    </row>
    <row r="35" spans="3:10" ht="12.75">
      <c r="C35" s="4">
        <v>7.25</v>
      </c>
      <c r="D35" s="4">
        <v>0</v>
      </c>
      <c r="E35" s="4">
        <v>1</v>
      </c>
      <c r="F35" s="4">
        <f t="shared" si="2"/>
        <v>0</v>
      </c>
      <c r="G35" s="4">
        <f t="shared" si="0"/>
        <v>-0.04283268073071067</v>
      </c>
      <c r="I35" s="4">
        <f t="shared" si="1"/>
        <v>0.06896551724137931</v>
      </c>
      <c r="J35" s="4">
        <f t="shared" si="3"/>
        <v>1</v>
      </c>
    </row>
    <row r="36" spans="3:10" ht="12.75">
      <c r="C36" s="4">
        <v>7.5</v>
      </c>
      <c r="D36" s="4">
        <v>0</v>
      </c>
      <c r="E36" s="4">
        <v>1</v>
      </c>
      <c r="F36" s="4">
        <f t="shared" si="2"/>
        <v>0</v>
      </c>
      <c r="G36" s="4">
        <f t="shared" si="0"/>
        <v>-0.060660171779821415</v>
      </c>
      <c r="I36" s="4">
        <f t="shared" si="1"/>
        <v>0.06666666666666667</v>
      </c>
      <c r="J36" s="4">
        <f t="shared" si="3"/>
        <v>1</v>
      </c>
    </row>
    <row r="37" spans="3:10" ht="12.75">
      <c r="C37" s="4">
        <v>7.75</v>
      </c>
      <c r="D37" s="4">
        <v>0</v>
      </c>
      <c r="E37" s="4">
        <v>1</v>
      </c>
      <c r="F37" s="4">
        <f t="shared" si="2"/>
        <v>0</v>
      </c>
      <c r="G37" s="4">
        <f t="shared" si="0"/>
        <v>-0.07819293264239136</v>
      </c>
      <c r="I37" s="4">
        <f t="shared" si="1"/>
        <v>0.06451612903225806</v>
      </c>
      <c r="J37" s="4">
        <f t="shared" si="3"/>
        <v>1</v>
      </c>
    </row>
    <row r="38" spans="3:10" ht="12.75">
      <c r="C38" s="4">
        <v>8</v>
      </c>
      <c r="D38" s="4">
        <v>0</v>
      </c>
      <c r="E38" s="4">
        <v>1</v>
      </c>
      <c r="F38" s="4">
        <f t="shared" si="2"/>
        <v>0</v>
      </c>
      <c r="G38" s="4">
        <f t="shared" si="0"/>
        <v>-0.09544511501033237</v>
      </c>
      <c r="I38" s="4">
        <f t="shared" si="1"/>
        <v>0.0625</v>
      </c>
      <c r="J38" s="4">
        <f t="shared" si="3"/>
        <v>1</v>
      </c>
    </row>
    <row r="39" spans="3:10" ht="12.75">
      <c r="C39" s="4">
        <v>8.25</v>
      </c>
      <c r="D39" s="4">
        <v>0</v>
      </c>
      <c r="E39" s="4">
        <v>1</v>
      </c>
      <c r="F39" s="4">
        <f t="shared" si="2"/>
        <v>0</v>
      </c>
      <c r="G39" s="4">
        <f t="shared" si="0"/>
        <v>-0.11242977306434954</v>
      </c>
      <c r="I39" s="4">
        <f t="shared" si="1"/>
        <v>0.06060606060606061</v>
      </c>
      <c r="J39" s="4">
        <f t="shared" si="3"/>
        <v>1</v>
      </c>
    </row>
    <row r="40" spans="3:10" ht="12.75">
      <c r="C40" s="4">
        <v>8.5</v>
      </c>
      <c r="D40" s="4">
        <v>0</v>
      </c>
      <c r="E40" s="4">
        <v>1</v>
      </c>
      <c r="F40" s="4">
        <f t="shared" si="2"/>
        <v>0</v>
      </c>
      <c r="G40" s="4">
        <f t="shared" si="0"/>
        <v>-0.12915897906362162</v>
      </c>
      <c r="I40" s="4">
        <f t="shared" si="1"/>
        <v>0.058823529411764705</v>
      </c>
      <c r="J40" s="4">
        <f t="shared" si="3"/>
        <v>1</v>
      </c>
    </row>
    <row r="41" spans="3:10" ht="12.75">
      <c r="C41" s="4">
        <v>8.75</v>
      </c>
      <c r="D41" s="4">
        <v>0</v>
      </c>
      <c r="E41" s="4">
        <v>1</v>
      </c>
      <c r="F41" s="4">
        <f t="shared" si="2"/>
        <v>0</v>
      </c>
      <c r="G41" s="4">
        <f t="shared" si="0"/>
        <v>-0.14564392373896018</v>
      </c>
      <c r="I41" s="4">
        <f t="shared" si="1"/>
        <v>0.05714285714285714</v>
      </c>
      <c r="J41" s="4">
        <f t="shared" si="3"/>
        <v>1</v>
      </c>
    </row>
    <row r="42" spans="3:10" ht="12.75">
      <c r="C42" s="4">
        <v>9</v>
      </c>
      <c r="D42" s="4">
        <v>0</v>
      </c>
      <c r="E42" s="4">
        <v>1</v>
      </c>
      <c r="F42" s="4">
        <f t="shared" si="2"/>
        <v>0</v>
      </c>
      <c r="G42" s="4">
        <f t="shared" si="0"/>
        <v>-0.1618950038622251</v>
      </c>
      <c r="I42" s="4">
        <f t="shared" si="1"/>
        <v>0.05555555555555555</v>
      </c>
      <c r="J42" s="4">
        <f t="shared" si="3"/>
        <v>1</v>
      </c>
    </row>
    <row r="43" spans="3:10" ht="12.75">
      <c r="C43" s="4">
        <v>9.25</v>
      </c>
      <c r="D43" s="4">
        <v>0</v>
      </c>
      <c r="E43" s="4">
        <v>1</v>
      </c>
      <c r="F43" s="4">
        <f t="shared" si="2"/>
        <v>0</v>
      </c>
      <c r="G43" s="4">
        <f t="shared" si="0"/>
        <v>-0.1779218989389748</v>
      </c>
      <c r="I43" s="4">
        <f t="shared" si="1"/>
        <v>0.05405405405405406</v>
      </c>
      <c r="J43" s="4">
        <f t="shared" si="3"/>
        <v>1</v>
      </c>
    </row>
    <row r="44" spans="3:10" ht="12.75">
      <c r="C44" s="4">
        <v>9.5</v>
      </c>
      <c r="D44" s="4">
        <v>0</v>
      </c>
      <c r="E44" s="4">
        <v>1</v>
      </c>
      <c r="F44" s="4">
        <f t="shared" si="2"/>
        <v>0</v>
      </c>
      <c r="G44" s="4">
        <f>1-SQRT($G$2/I44)</f>
        <v>-0.1937336386313322</v>
      </c>
      <c r="I44" s="4">
        <f>$G$1/C44</f>
        <v>0.05263157894736842</v>
      </c>
      <c r="J44" s="4">
        <f t="shared" si="3"/>
        <v>1</v>
      </c>
    </row>
    <row r="45" spans="3:10" ht="12.75">
      <c r="C45" s="4">
        <v>9.75</v>
      </c>
      <c r="D45" s="4">
        <v>0</v>
      </c>
      <c r="E45" s="4">
        <v>1</v>
      </c>
      <c r="F45" s="4">
        <f t="shared" si="2"/>
        <v>0</v>
      </c>
      <c r="G45" s="4">
        <f>1-SQRT($G$2/I45)</f>
        <v>-0.20933866224478237</v>
      </c>
      <c r="I45" s="4">
        <f>$G$1/C45</f>
        <v>0.05128205128205128</v>
      </c>
      <c r="J45" s="4">
        <f t="shared" si="3"/>
        <v>1</v>
      </c>
    </row>
    <row r="46" spans="3:10" ht="12.75">
      <c r="C46" s="4">
        <v>10</v>
      </c>
      <c r="D46" s="4">
        <v>0</v>
      </c>
      <c r="E46" s="4">
        <v>1</v>
      </c>
      <c r="F46" s="4">
        <f t="shared" si="2"/>
        <v>0</v>
      </c>
      <c r="G46" s="4">
        <f>1-SQRT($G$2/I46)</f>
        <v>-0.22474487139158894</v>
      </c>
      <c r="I46" s="4">
        <f>$G$1/C46</f>
        <v>0.05</v>
      </c>
      <c r="J46" s="4">
        <f t="shared" si="3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workbookViewId="0" topLeftCell="M23">
      <selection activeCell="A23" sqref="A23"/>
    </sheetView>
  </sheetViews>
  <sheetFormatPr defaultColWidth="9.00390625" defaultRowHeight="12"/>
  <cols>
    <col min="1" max="1" width="43.00390625" style="2" customWidth="1"/>
    <col min="2" max="2" width="8.875" style="0" customWidth="1"/>
    <col min="3" max="3" width="6.125" style="0" customWidth="1"/>
    <col min="4" max="8" width="6.875" style="0" customWidth="1"/>
    <col min="9" max="11" width="7.875" style="0" customWidth="1"/>
    <col min="12" max="16384" width="11.375" style="0" customWidth="1"/>
  </cols>
  <sheetData>
    <row r="1" spans="1:5" s="4" customFormat="1" ht="15.75">
      <c r="A1" s="15" t="s">
        <v>24</v>
      </c>
      <c r="D1" s="9" t="s">
        <v>11</v>
      </c>
      <c r="E1" s="9"/>
    </row>
    <row r="2" spans="1:19" s="4" customFormat="1" ht="15.75">
      <c r="A2" s="15" t="s">
        <v>25</v>
      </c>
      <c r="D2" s="18" t="s">
        <v>0</v>
      </c>
      <c r="E2" s="7">
        <v>0.075</v>
      </c>
      <c r="F2" s="23" t="s">
        <v>81</v>
      </c>
      <c r="G2" s="12">
        <v>0.1</v>
      </c>
      <c r="H2" s="14"/>
      <c r="I2" s="9" t="s">
        <v>10</v>
      </c>
      <c r="J2" s="9"/>
      <c r="K2" s="9"/>
      <c r="M2"/>
      <c r="N2"/>
      <c r="O2"/>
      <c r="P2"/>
      <c r="Q2"/>
      <c r="R2"/>
      <c r="S2"/>
    </row>
    <row r="3" spans="1:19" s="4" customFormat="1" ht="12.75">
      <c r="A3" s="2"/>
      <c r="D3" s="18" t="s">
        <v>6</v>
      </c>
      <c r="E3" s="8">
        <f>E4/E5</f>
        <v>0.2</v>
      </c>
      <c r="F3" s="13" t="s">
        <v>14</v>
      </c>
      <c r="G3" s="12">
        <v>0.05</v>
      </c>
      <c r="H3" s="14"/>
      <c r="I3" s="19">
        <v>0</v>
      </c>
      <c r="J3" s="10">
        <f>IF((E2/E3)&lt;1,1-SQRT(E2/E3),"No Root")</f>
        <v>0.38762756430420553</v>
      </c>
      <c r="K3" s="19">
        <v>1</v>
      </c>
      <c r="M3"/>
      <c r="N3"/>
      <c r="O3"/>
      <c r="P3"/>
      <c r="Q3"/>
      <c r="R3"/>
      <c r="S3"/>
    </row>
    <row r="4" spans="1:19" s="4" customFormat="1" ht="12.75">
      <c r="A4" s="3" t="s">
        <v>72</v>
      </c>
      <c r="D4" s="9" t="s">
        <v>1</v>
      </c>
      <c r="E4" s="8">
        <v>1</v>
      </c>
      <c r="I4" s="10" t="str">
        <f>IF(f&gt;HWr,"stable","unstable")</f>
        <v>stable</v>
      </c>
      <c r="J4" s="10" t="str">
        <f>IF(1&lt;SQRT(HWr/f),"No Root","unstable")</f>
        <v>unstable</v>
      </c>
      <c r="K4" s="10" t="s">
        <v>3</v>
      </c>
      <c r="M4"/>
      <c r="N4"/>
      <c r="O4"/>
      <c r="P4"/>
      <c r="Q4"/>
      <c r="R4"/>
      <c r="S4"/>
    </row>
    <row r="5" spans="1:19" s="4" customFormat="1" ht="12.75">
      <c r="A5" s="2" t="s">
        <v>73</v>
      </c>
      <c r="D5" s="9" t="s">
        <v>15</v>
      </c>
      <c r="E5" s="8">
        <v>5</v>
      </c>
      <c r="K5"/>
      <c r="L5"/>
      <c r="M5"/>
      <c r="N5"/>
      <c r="O5"/>
      <c r="P5"/>
      <c r="Q5"/>
      <c r="R5"/>
      <c r="S5"/>
    </row>
    <row r="7" ht="12">
      <c r="A7" s="2" t="s">
        <v>74</v>
      </c>
    </row>
    <row r="8" spans="1:11" ht="12">
      <c r="A8" s="2" t="s">
        <v>75</v>
      </c>
      <c r="C8" t="s">
        <v>82</v>
      </c>
      <c r="D8" s="24" t="s">
        <v>12</v>
      </c>
      <c r="E8" s="24" t="s">
        <v>13</v>
      </c>
      <c r="F8" t="s">
        <v>4</v>
      </c>
      <c r="G8" t="s">
        <v>5</v>
      </c>
      <c r="I8" t="s">
        <v>86</v>
      </c>
      <c r="J8" t="s">
        <v>87</v>
      </c>
      <c r="K8" t="s">
        <v>88</v>
      </c>
    </row>
    <row r="9" spans="1:14" ht="12">
      <c r="A9" s="2" t="s">
        <v>76</v>
      </c>
      <c r="C9">
        <v>1</v>
      </c>
      <c r="D9">
        <f>G2</f>
        <v>0.1</v>
      </c>
      <c r="E9" s="1">
        <f>D9*(1-D9)*($E$2-$E$3*(1-D9)^2)</f>
        <v>-0.007830000000000004</v>
      </c>
      <c r="F9" s="1">
        <f ca="1">NORMSINV(RAND())*$G$3</f>
        <v>-0.019452158994681668</v>
      </c>
      <c r="G9" s="1">
        <f>F9+E9+D9</f>
        <v>0.07271784100531833</v>
      </c>
      <c r="H9" s="1"/>
      <c r="I9" s="1">
        <f aca="true" t="shared" si="0" ref="I9:I40">IF(f&gt;HWr,$I$3,-1)</f>
        <v>0</v>
      </c>
      <c r="J9" s="1">
        <f>$K$3</f>
        <v>1</v>
      </c>
      <c r="K9" s="1">
        <f>$J$3</f>
        <v>0.38762756430420553</v>
      </c>
      <c r="L9" s="1"/>
      <c r="M9" s="1"/>
      <c r="N9" s="1"/>
    </row>
    <row r="10" spans="3:14" ht="12">
      <c r="C10">
        <v>2</v>
      </c>
      <c r="D10" s="1">
        <f>IF(G9&gt;1,1,IF(G9&lt;0,0,G9))</f>
        <v>0.07271784100531833</v>
      </c>
      <c r="E10" s="1">
        <f aca="true" t="shared" si="1" ref="E10:E58">D10*(1-D10)*($E$2-$E$3*(1-D10)^2)</f>
        <v>-0.0065387125933819255</v>
      </c>
      <c r="F10" s="1">
        <f aca="true" ca="1" t="shared" si="2" ref="F10:F58">NORMSINV(RAND())*$G$3</f>
        <v>0.06629363724641735</v>
      </c>
      <c r="G10" s="1">
        <f aca="true" t="shared" si="3" ref="G10:G58">F10+E10+D10</f>
        <v>0.13247276565835375</v>
      </c>
      <c r="H10" s="1"/>
      <c r="I10" s="1">
        <f t="shared" si="0"/>
        <v>0</v>
      </c>
      <c r="J10" s="1">
        <f aca="true" t="shared" si="4" ref="J10:J58">$K$3</f>
        <v>1</v>
      </c>
      <c r="K10" s="1">
        <f aca="true" t="shared" si="5" ref="K10:K58">$J$3</f>
        <v>0.38762756430420553</v>
      </c>
      <c r="L10" s="1"/>
      <c r="M10" s="1"/>
      <c r="N10" s="1"/>
    </row>
    <row r="11" spans="1:14" ht="12">
      <c r="A11" s="2" t="s">
        <v>77</v>
      </c>
      <c r="C11">
        <v>3</v>
      </c>
      <c r="D11" s="1">
        <f aca="true" t="shared" si="6" ref="D11:D58">IF(G10&gt;1,1,IF(G10&lt;0,0,G10))</f>
        <v>0.13247276565835375</v>
      </c>
      <c r="E11" s="1">
        <f t="shared" si="1"/>
        <v>-0.008679120741977148</v>
      </c>
      <c r="F11" s="1">
        <f ca="1" t="shared" si="2"/>
        <v>-0.008007589258340886</v>
      </c>
      <c r="G11" s="1">
        <f t="shared" si="3"/>
        <v>0.11578605565803572</v>
      </c>
      <c r="H11" s="1"/>
      <c r="I11" s="1">
        <f t="shared" si="0"/>
        <v>0</v>
      </c>
      <c r="J11" s="1">
        <f t="shared" si="4"/>
        <v>1</v>
      </c>
      <c r="K11" s="1">
        <f t="shared" si="5"/>
        <v>0.38762756430420553</v>
      </c>
      <c r="L11" s="1"/>
      <c r="M11" s="1"/>
      <c r="N11" s="1"/>
    </row>
    <row r="12" spans="1:14" ht="12">
      <c r="A12" s="2" t="s">
        <v>26</v>
      </c>
      <c r="C12">
        <v>4</v>
      </c>
      <c r="D12" s="1">
        <f t="shared" si="6"/>
        <v>0.11578605565803572</v>
      </c>
      <c r="E12" s="1">
        <f t="shared" si="1"/>
        <v>-0.008330310226458321</v>
      </c>
      <c r="F12" s="1">
        <f ca="1" t="shared" si="2"/>
        <v>0.027288024284644052</v>
      </c>
      <c r="G12" s="1">
        <f t="shared" si="3"/>
        <v>0.13474376971622146</v>
      </c>
      <c r="H12" s="1"/>
      <c r="I12" s="1">
        <f t="shared" si="0"/>
        <v>0</v>
      </c>
      <c r="J12" s="1">
        <f t="shared" si="4"/>
        <v>1</v>
      </c>
      <c r="K12" s="1">
        <f t="shared" si="5"/>
        <v>0.38762756430420553</v>
      </c>
      <c r="L12" s="1"/>
      <c r="M12" s="1"/>
      <c r="N12" s="1"/>
    </row>
    <row r="13" spans="1:14" ht="12">
      <c r="A13" s="2" t="s">
        <v>83</v>
      </c>
      <c r="C13">
        <v>5</v>
      </c>
      <c r="D13" s="1">
        <f t="shared" si="6"/>
        <v>0.13474376971622146</v>
      </c>
      <c r="E13" s="1">
        <f t="shared" si="1"/>
        <v>-0.008713040477315631</v>
      </c>
      <c r="F13" s="1">
        <f ca="1" t="shared" si="2"/>
        <v>-0.0674283455737168</v>
      </c>
      <c r="G13" s="1">
        <f t="shared" si="3"/>
        <v>0.05860238366518902</v>
      </c>
      <c r="H13" s="1"/>
      <c r="I13" s="1">
        <f t="shared" si="0"/>
        <v>0</v>
      </c>
      <c r="J13" s="1">
        <f t="shared" si="4"/>
        <v>1</v>
      </c>
      <c r="K13" s="1">
        <f t="shared" si="5"/>
        <v>0.38762756430420553</v>
      </c>
      <c r="L13" s="1"/>
      <c r="M13" s="1"/>
      <c r="N13" s="1"/>
    </row>
    <row r="14" spans="1:14" ht="12">
      <c r="A14" s="2" t="s">
        <v>84</v>
      </c>
      <c r="C14">
        <v>6</v>
      </c>
      <c r="D14" s="1">
        <f t="shared" si="6"/>
        <v>0.05860238366518902</v>
      </c>
      <c r="E14" s="1">
        <f t="shared" si="1"/>
        <v>-0.005640716256173748</v>
      </c>
      <c r="F14" s="1">
        <f ca="1" t="shared" si="2"/>
        <v>-0.008186248123820405</v>
      </c>
      <c r="G14" s="1">
        <f t="shared" si="3"/>
        <v>0.04477541928519487</v>
      </c>
      <c r="H14" s="1"/>
      <c r="I14" s="1">
        <f t="shared" si="0"/>
        <v>0</v>
      </c>
      <c r="J14" s="1">
        <f t="shared" si="4"/>
        <v>1</v>
      </c>
      <c r="K14" s="1">
        <f t="shared" si="5"/>
        <v>0.38762756430420553</v>
      </c>
      <c r="L14" s="1"/>
      <c r="M14" s="1"/>
      <c r="N14" s="1"/>
    </row>
    <row r="15" spans="3:14" ht="12">
      <c r="C15">
        <v>7</v>
      </c>
      <c r="D15" s="1">
        <f t="shared" si="6"/>
        <v>0.04477541928519487</v>
      </c>
      <c r="E15" s="1">
        <f t="shared" si="1"/>
        <v>-0.004597443976898011</v>
      </c>
      <c r="F15" s="1">
        <f ca="1" t="shared" si="2"/>
        <v>-0.025578970053175</v>
      </c>
      <c r="G15" s="1">
        <f t="shared" si="3"/>
        <v>0.014599005255121863</v>
      </c>
      <c r="H15" s="1"/>
      <c r="I15" s="1">
        <f t="shared" si="0"/>
        <v>0</v>
      </c>
      <c r="J15" s="1">
        <f t="shared" si="4"/>
        <v>1</v>
      </c>
      <c r="K15" s="1">
        <f t="shared" si="5"/>
        <v>0.38762756430420553</v>
      </c>
      <c r="L15" s="1"/>
      <c r="M15" s="1"/>
      <c r="N15" s="1"/>
    </row>
    <row r="16" spans="1:14" ht="12">
      <c r="A16" s="2" t="s">
        <v>78</v>
      </c>
      <c r="C16">
        <v>8</v>
      </c>
      <c r="D16" s="1">
        <f t="shared" si="6"/>
        <v>0.014599005255121863</v>
      </c>
      <c r="E16" s="1">
        <f t="shared" si="1"/>
        <v>-0.0017148397208033017</v>
      </c>
      <c r="F16" s="1">
        <f ca="1" t="shared" si="2"/>
        <v>0.0817112777440343</v>
      </c>
      <c r="G16" s="1">
        <f t="shared" si="3"/>
        <v>0.09459544327835287</v>
      </c>
      <c r="H16" s="1"/>
      <c r="I16" s="1">
        <f t="shared" si="0"/>
        <v>0</v>
      </c>
      <c r="J16" s="1">
        <f t="shared" si="4"/>
        <v>1</v>
      </c>
      <c r="K16" s="1">
        <f t="shared" si="5"/>
        <v>0.38762756430420553</v>
      </c>
      <c r="L16" s="1"/>
      <c r="M16" s="1"/>
      <c r="N16" s="1"/>
    </row>
    <row r="17" spans="1:14" ht="12">
      <c r="A17" s="2" t="s">
        <v>79</v>
      </c>
      <c r="C17">
        <v>9</v>
      </c>
      <c r="D17" s="1">
        <f t="shared" si="6"/>
        <v>0.09459544327835287</v>
      </c>
      <c r="E17" s="1">
        <f t="shared" si="1"/>
        <v>-0.007618440534271829</v>
      </c>
      <c r="F17" s="1">
        <f ca="1" t="shared" si="2"/>
        <v>-0.005932236035732785</v>
      </c>
      <c r="G17" s="1">
        <f t="shared" si="3"/>
        <v>0.08104476670834826</v>
      </c>
      <c r="H17" s="1"/>
      <c r="I17" s="1">
        <f t="shared" si="0"/>
        <v>0</v>
      </c>
      <c r="J17" s="1">
        <f t="shared" si="4"/>
        <v>1</v>
      </c>
      <c r="K17" s="1">
        <f t="shared" si="5"/>
        <v>0.38762756430420553</v>
      </c>
      <c r="L17" s="1"/>
      <c r="M17" s="1"/>
      <c r="N17" s="1"/>
    </row>
    <row r="18" spans="1:14" ht="12">
      <c r="A18" s="2" t="s">
        <v>80</v>
      </c>
      <c r="C18">
        <v>10</v>
      </c>
      <c r="D18" s="1">
        <f t="shared" si="6"/>
        <v>0.08104476670834826</v>
      </c>
      <c r="E18" s="1">
        <f t="shared" si="1"/>
        <v>-0.006993027563310167</v>
      </c>
      <c r="F18" s="1">
        <f ca="1" t="shared" si="2"/>
        <v>0.0036241658563085366</v>
      </c>
      <c r="G18" s="1">
        <f t="shared" si="3"/>
        <v>0.07767590500134663</v>
      </c>
      <c r="H18" s="1"/>
      <c r="I18" s="1">
        <f t="shared" si="0"/>
        <v>0</v>
      </c>
      <c r="J18" s="1">
        <f t="shared" si="4"/>
        <v>1</v>
      </c>
      <c r="K18" s="1">
        <f t="shared" si="5"/>
        <v>0.38762756430420553</v>
      </c>
      <c r="L18" s="1"/>
      <c r="M18" s="1"/>
      <c r="N18" s="1"/>
    </row>
    <row r="19" spans="1:14" ht="12">
      <c r="A19" s="2" t="s">
        <v>85</v>
      </c>
      <c r="C19">
        <v>11</v>
      </c>
      <c r="D19" s="1">
        <f t="shared" si="6"/>
        <v>0.07767590500134663</v>
      </c>
      <c r="E19" s="1">
        <f t="shared" si="1"/>
        <v>-0.006815792322542371</v>
      </c>
      <c r="F19" s="1">
        <f ca="1" t="shared" si="2"/>
        <v>0.0108661311060132</v>
      </c>
      <c r="G19" s="1">
        <f t="shared" si="3"/>
        <v>0.08172624378481746</v>
      </c>
      <c r="H19" s="1"/>
      <c r="I19" s="1">
        <f t="shared" si="0"/>
        <v>0</v>
      </c>
      <c r="J19" s="1">
        <f t="shared" si="4"/>
        <v>1</v>
      </c>
      <c r="K19" s="1">
        <f t="shared" si="5"/>
        <v>0.38762756430420553</v>
      </c>
      <c r="L19" s="1"/>
      <c r="M19" s="1"/>
      <c r="N19" s="1"/>
    </row>
    <row r="20" spans="1:14" ht="12">
      <c r="A20" s="2" t="s">
        <v>27</v>
      </c>
      <c r="C20">
        <v>12</v>
      </c>
      <c r="D20" s="1">
        <f t="shared" si="6"/>
        <v>0.08172624378481746</v>
      </c>
      <c r="E20" s="1">
        <f t="shared" si="1"/>
        <v>-0.007027807775192244</v>
      </c>
      <c r="F20" s="1">
        <f ca="1" t="shared" si="2"/>
        <v>-0.01047851583280135</v>
      </c>
      <c r="G20" s="1">
        <f t="shared" si="3"/>
        <v>0.06421992017682387</v>
      </c>
      <c r="H20" s="1"/>
      <c r="I20" s="1">
        <f t="shared" si="0"/>
        <v>0</v>
      </c>
      <c r="J20" s="1">
        <f t="shared" si="4"/>
        <v>1</v>
      </c>
      <c r="K20" s="1">
        <f t="shared" si="5"/>
        <v>0.38762756430420553</v>
      </c>
      <c r="L20" s="1"/>
      <c r="M20" s="1"/>
      <c r="N20" s="1"/>
    </row>
    <row r="21" spans="3:14" ht="12">
      <c r="C21">
        <v>13</v>
      </c>
      <c r="D21" s="1">
        <f t="shared" si="6"/>
        <v>0.06421992017682387</v>
      </c>
      <c r="E21" s="1">
        <f t="shared" si="1"/>
        <v>-0.006017797598080425</v>
      </c>
      <c r="F21" s="1">
        <f ca="1" t="shared" si="2"/>
        <v>-0.0038359644349839073</v>
      </c>
      <c r="G21" s="1">
        <f t="shared" si="3"/>
        <v>0.054366158143759544</v>
      </c>
      <c r="H21" s="1"/>
      <c r="I21" s="1">
        <f t="shared" si="0"/>
        <v>0</v>
      </c>
      <c r="J21" s="1">
        <f t="shared" si="4"/>
        <v>1</v>
      </c>
      <c r="K21" s="1">
        <f t="shared" si="5"/>
        <v>0.38762756430420553</v>
      </c>
      <c r="L21" s="1"/>
      <c r="M21" s="1"/>
      <c r="N21" s="1"/>
    </row>
    <row r="22" spans="1:14" ht="12">
      <c r="A22" s="2" t="s">
        <v>89</v>
      </c>
      <c r="C22">
        <v>14</v>
      </c>
      <c r="D22" s="1">
        <f t="shared" si="6"/>
        <v>0.054366158143759544</v>
      </c>
      <c r="E22" s="1">
        <f t="shared" si="1"/>
        <v>-0.0053387043577793735</v>
      </c>
      <c r="F22" s="1">
        <f ca="1" t="shared" si="2"/>
        <v>0.078496213973267</v>
      </c>
      <c r="G22" s="1">
        <f t="shared" si="3"/>
        <v>0.12752366775924717</v>
      </c>
      <c r="H22" s="1"/>
      <c r="I22" s="1">
        <f t="shared" si="0"/>
        <v>0</v>
      </c>
      <c r="J22" s="1">
        <f t="shared" si="4"/>
        <v>1</v>
      </c>
      <c r="K22" s="1">
        <f t="shared" si="5"/>
        <v>0.38762756430420553</v>
      </c>
      <c r="L22" s="1"/>
      <c r="M22" s="1"/>
      <c r="N22" s="1"/>
    </row>
    <row r="23" spans="3:14" ht="12">
      <c r="C23">
        <v>15</v>
      </c>
      <c r="D23" s="1">
        <f t="shared" si="6"/>
        <v>0.12752366775924717</v>
      </c>
      <c r="E23" s="1">
        <f t="shared" si="1"/>
        <v>-0.008594161818196415</v>
      </c>
      <c r="F23" s="1">
        <f ca="1" t="shared" si="2"/>
        <v>0.03491942379696411</v>
      </c>
      <c r="G23" s="1">
        <f t="shared" si="3"/>
        <v>0.15384892973801487</v>
      </c>
      <c r="H23" s="1"/>
      <c r="I23" s="1">
        <f t="shared" si="0"/>
        <v>0</v>
      </c>
      <c r="J23" s="1">
        <f t="shared" si="4"/>
        <v>1</v>
      </c>
      <c r="K23" s="1">
        <f t="shared" si="5"/>
        <v>0.38762756430420553</v>
      </c>
      <c r="L23" s="1"/>
      <c r="M23" s="1"/>
      <c r="N23" s="1"/>
    </row>
    <row r="24" spans="3:14" ht="12">
      <c r="C24">
        <v>16</v>
      </c>
      <c r="D24" s="1">
        <f t="shared" si="6"/>
        <v>0.15384892973801487</v>
      </c>
      <c r="E24" s="1">
        <f t="shared" si="1"/>
        <v>-0.008877499031505124</v>
      </c>
      <c r="F24" s="1">
        <f ca="1" t="shared" si="2"/>
        <v>-0.16280682757496834</v>
      </c>
      <c r="G24" s="1">
        <f t="shared" si="3"/>
        <v>-0.017835396868458586</v>
      </c>
      <c r="H24" s="1"/>
      <c r="I24" s="1">
        <f t="shared" si="0"/>
        <v>0</v>
      </c>
      <c r="J24" s="1">
        <f t="shared" si="4"/>
        <v>1</v>
      </c>
      <c r="K24" s="1">
        <f t="shared" si="5"/>
        <v>0.38762756430420553</v>
      </c>
      <c r="L24" s="1"/>
      <c r="M24" s="1"/>
      <c r="N24" s="1"/>
    </row>
    <row r="25" spans="3:14" ht="12">
      <c r="C25">
        <v>17</v>
      </c>
      <c r="D25" s="1">
        <f t="shared" si="6"/>
        <v>0</v>
      </c>
      <c r="E25" s="1">
        <f t="shared" si="1"/>
        <v>0</v>
      </c>
      <c r="F25" s="1">
        <f ca="1" t="shared" si="2"/>
        <v>0.02859434289348428</v>
      </c>
      <c r="G25" s="1">
        <f t="shared" si="3"/>
        <v>0.02859434289348428</v>
      </c>
      <c r="H25" s="1"/>
      <c r="I25" s="1">
        <f t="shared" si="0"/>
        <v>0</v>
      </c>
      <c r="J25" s="1">
        <f t="shared" si="4"/>
        <v>1</v>
      </c>
      <c r="K25" s="1">
        <f t="shared" si="5"/>
        <v>0.38762756430420553</v>
      </c>
      <c r="L25" s="1"/>
      <c r="M25" s="1"/>
      <c r="N25" s="1"/>
    </row>
    <row r="26" spans="3:14" ht="12">
      <c r="C26">
        <v>18</v>
      </c>
      <c r="D26" s="1">
        <f t="shared" si="6"/>
        <v>0.02859434289348428</v>
      </c>
      <c r="E26" s="1">
        <f t="shared" si="1"/>
        <v>-0.0031589278880523744</v>
      </c>
      <c r="F26" s="1">
        <f ca="1" t="shared" si="2"/>
        <v>0.08767301551415585</v>
      </c>
      <c r="G26" s="1">
        <f t="shared" si="3"/>
        <v>0.11310843051958776</v>
      </c>
      <c r="H26" s="1"/>
      <c r="I26" s="1">
        <f t="shared" si="0"/>
        <v>0</v>
      </c>
      <c r="J26" s="1">
        <f t="shared" si="4"/>
        <v>1</v>
      </c>
      <c r="K26" s="1">
        <f t="shared" si="5"/>
        <v>0.38762756430420553</v>
      </c>
      <c r="L26" s="1"/>
      <c r="M26" s="1"/>
      <c r="N26" s="1"/>
    </row>
    <row r="27" spans="3:14" ht="12">
      <c r="C27">
        <v>19</v>
      </c>
      <c r="D27" s="1">
        <f t="shared" si="6"/>
        <v>0.11310843051958776</v>
      </c>
      <c r="E27" s="1">
        <f t="shared" si="1"/>
        <v>-0.008257455326478997</v>
      </c>
      <c r="F27" s="1">
        <f ca="1" t="shared" si="2"/>
        <v>0.07113521860446781</v>
      </c>
      <c r="G27" s="1">
        <f t="shared" si="3"/>
        <v>0.17598619379757657</v>
      </c>
      <c r="H27" s="1"/>
      <c r="I27" s="1">
        <f t="shared" si="0"/>
        <v>0</v>
      </c>
      <c r="J27" s="1">
        <f t="shared" si="4"/>
        <v>1</v>
      </c>
      <c r="K27" s="1">
        <f t="shared" si="5"/>
        <v>0.38762756430420553</v>
      </c>
      <c r="L27" s="1"/>
      <c r="M27" s="1"/>
      <c r="N27" s="1"/>
    </row>
    <row r="28" spans="3:14" ht="12">
      <c r="C28">
        <v>20</v>
      </c>
      <c r="D28" s="1">
        <f t="shared" si="6"/>
        <v>0.17598619379757657</v>
      </c>
      <c r="E28" s="1">
        <f t="shared" si="1"/>
        <v>-0.00881687907392434</v>
      </c>
      <c r="F28" s="1">
        <f ca="1" t="shared" si="2"/>
        <v>-0.05092249466542853</v>
      </c>
      <c r="G28" s="1">
        <f t="shared" si="3"/>
        <v>0.1162468200582237</v>
      </c>
      <c r="H28" s="1"/>
      <c r="I28" s="1">
        <f t="shared" si="0"/>
        <v>0</v>
      </c>
      <c r="J28" s="1">
        <f t="shared" si="4"/>
        <v>1</v>
      </c>
      <c r="K28" s="1">
        <f t="shared" si="5"/>
        <v>0.38762756430420553</v>
      </c>
      <c r="L28" s="1"/>
      <c r="M28" s="1"/>
      <c r="N28" s="1"/>
    </row>
    <row r="29" spans="3:14" ht="12">
      <c r="C29">
        <v>21</v>
      </c>
      <c r="D29" s="1">
        <f t="shared" si="6"/>
        <v>0.1162468200582237</v>
      </c>
      <c r="E29" s="1">
        <f t="shared" si="1"/>
        <v>-0.008342364368886603</v>
      </c>
      <c r="F29" s="1">
        <f ca="1" t="shared" si="2"/>
        <v>-0.01956061623786809</v>
      </c>
      <c r="G29" s="1">
        <f t="shared" si="3"/>
        <v>0.08834383945146901</v>
      </c>
      <c r="H29" s="1"/>
      <c r="I29" s="1">
        <f t="shared" si="0"/>
        <v>0</v>
      </c>
      <c r="J29" s="1">
        <f t="shared" si="4"/>
        <v>1</v>
      </c>
      <c r="K29" s="1">
        <f t="shared" si="5"/>
        <v>0.38762756430420553</v>
      </c>
      <c r="L29" s="1"/>
      <c r="M29" s="1"/>
      <c r="N29" s="1"/>
    </row>
    <row r="30" spans="3:14" ht="12">
      <c r="C30">
        <v>22</v>
      </c>
      <c r="D30" s="1">
        <f t="shared" si="6"/>
        <v>0.08834383945146901</v>
      </c>
      <c r="E30" s="1">
        <f t="shared" si="1"/>
        <v>-0.007347059433618707</v>
      </c>
      <c r="F30" s="1">
        <f ca="1" t="shared" si="2"/>
        <v>-0.03490526978566777</v>
      </c>
      <c r="G30" s="1">
        <f t="shared" si="3"/>
        <v>0.04609151023218253</v>
      </c>
      <c r="H30" s="1"/>
      <c r="I30" s="1">
        <f t="shared" si="0"/>
        <v>0</v>
      </c>
      <c r="J30" s="1">
        <f t="shared" si="4"/>
        <v>1</v>
      </c>
      <c r="K30" s="1">
        <f t="shared" si="5"/>
        <v>0.38762756430420553</v>
      </c>
      <c r="L30" s="1"/>
      <c r="M30" s="1"/>
      <c r="N30" s="1"/>
    </row>
    <row r="31" spans="3:14" ht="12">
      <c r="C31">
        <v>23</v>
      </c>
      <c r="D31" s="1">
        <f t="shared" si="6"/>
        <v>0.04609151023218253</v>
      </c>
      <c r="E31" s="1">
        <f t="shared" si="1"/>
        <v>-0.0047039626381197635</v>
      </c>
      <c r="F31" s="1">
        <f ca="1" t="shared" si="2"/>
        <v>0.017740603652782738</v>
      </c>
      <c r="G31" s="1">
        <f t="shared" si="3"/>
        <v>0.059128151246845506</v>
      </c>
      <c r="H31" s="1"/>
      <c r="I31" s="1">
        <f t="shared" si="0"/>
        <v>0</v>
      </c>
      <c r="J31" s="1">
        <f t="shared" si="4"/>
        <v>1</v>
      </c>
      <c r="K31" s="1">
        <f t="shared" si="5"/>
        <v>0.38762756430420553</v>
      </c>
      <c r="L31" s="1"/>
      <c r="M31" s="1"/>
      <c r="N31" s="1"/>
    </row>
    <row r="32" spans="3:14" ht="12">
      <c r="C32">
        <v>24</v>
      </c>
      <c r="D32" s="1">
        <f t="shared" si="6"/>
        <v>0.059128151246845506</v>
      </c>
      <c r="E32" s="1">
        <f t="shared" si="1"/>
        <v>-0.0056771338330540615</v>
      </c>
      <c r="F32" s="1">
        <f ca="1" t="shared" si="2"/>
        <v>0.034670620152610354</v>
      </c>
      <c r="G32" s="1">
        <f t="shared" si="3"/>
        <v>0.0881216375664018</v>
      </c>
      <c r="H32" s="1"/>
      <c r="I32" s="1">
        <f t="shared" si="0"/>
        <v>0</v>
      </c>
      <c r="J32" s="1">
        <f t="shared" si="4"/>
        <v>1</v>
      </c>
      <c r="K32" s="1">
        <f t="shared" si="5"/>
        <v>0.38762756430420553</v>
      </c>
      <c r="L32" s="1"/>
      <c r="M32" s="1"/>
      <c r="N32" s="1"/>
    </row>
    <row r="33" spans="3:14" ht="12">
      <c r="C33">
        <v>25</v>
      </c>
      <c r="D33" s="1">
        <f t="shared" si="6"/>
        <v>0.0881216375664018</v>
      </c>
      <c r="E33" s="1">
        <f t="shared" si="1"/>
        <v>-0.007336878333110667</v>
      </c>
      <c r="F33" s="1">
        <f ca="1" t="shared" si="2"/>
        <v>-0.0685854502080474</v>
      </c>
      <c r="G33" s="1">
        <f t="shared" si="3"/>
        <v>0.01219930902524373</v>
      </c>
      <c r="H33" s="1"/>
      <c r="I33" s="1">
        <f t="shared" si="0"/>
        <v>0</v>
      </c>
      <c r="J33" s="1">
        <f t="shared" si="4"/>
        <v>1</v>
      </c>
      <c r="K33" s="1">
        <f t="shared" si="5"/>
        <v>0.38762756430420553</v>
      </c>
      <c r="L33" s="1"/>
      <c r="M33" s="1"/>
      <c r="N33" s="1"/>
    </row>
    <row r="34" spans="3:14" ht="12">
      <c r="C34">
        <v>26</v>
      </c>
      <c r="D34" s="1">
        <f t="shared" si="6"/>
        <v>0.01219930902524373</v>
      </c>
      <c r="E34" s="1">
        <f t="shared" si="1"/>
        <v>-0.0014478663733160499</v>
      </c>
      <c r="F34" s="1">
        <f ca="1" t="shared" si="2"/>
        <v>-0.010602434485917911</v>
      </c>
      <c r="G34" s="1">
        <f t="shared" si="3"/>
        <v>0.00014900816600976752</v>
      </c>
      <c r="H34" s="1"/>
      <c r="I34" s="1">
        <f t="shared" si="0"/>
        <v>0</v>
      </c>
      <c r="J34" s="1">
        <f t="shared" si="4"/>
        <v>1</v>
      </c>
      <c r="K34" s="1">
        <f t="shared" si="5"/>
        <v>0.38762756430420553</v>
      </c>
      <c r="L34" s="1"/>
      <c r="M34" s="1"/>
      <c r="N34" s="1"/>
    </row>
    <row r="35" spans="3:14" ht="12">
      <c r="C35">
        <v>27</v>
      </c>
      <c r="D35" s="1">
        <f t="shared" si="6"/>
        <v>0.00014900816600976752</v>
      </c>
      <c r="E35" s="1">
        <f t="shared" si="1"/>
        <v>-1.8614365933610848E-05</v>
      </c>
      <c r="F35" s="1">
        <f ca="1" t="shared" si="2"/>
        <v>-0.045934939407743514</v>
      </c>
      <c r="G35" s="1">
        <f t="shared" si="3"/>
        <v>-0.045804545607667356</v>
      </c>
      <c r="H35" s="1"/>
      <c r="I35" s="1">
        <f t="shared" si="0"/>
        <v>0</v>
      </c>
      <c r="J35" s="1">
        <f t="shared" si="4"/>
        <v>1</v>
      </c>
      <c r="K35" s="1">
        <f t="shared" si="5"/>
        <v>0.38762756430420553</v>
      </c>
      <c r="L35" s="1"/>
      <c r="M35" s="1"/>
      <c r="N35" s="1"/>
    </row>
    <row r="36" spans="3:14" ht="12">
      <c r="C36">
        <v>28</v>
      </c>
      <c r="D36" s="1">
        <f t="shared" si="6"/>
        <v>0</v>
      </c>
      <c r="E36" s="1">
        <f t="shared" si="1"/>
        <v>0</v>
      </c>
      <c r="F36" s="1">
        <f ca="1" t="shared" si="2"/>
        <v>0.01943544702953659</v>
      </c>
      <c r="G36" s="1">
        <f t="shared" si="3"/>
        <v>0.01943544702953659</v>
      </c>
      <c r="H36" s="1"/>
      <c r="I36" s="1">
        <f t="shared" si="0"/>
        <v>0</v>
      </c>
      <c r="J36" s="1">
        <f t="shared" si="4"/>
        <v>1</v>
      </c>
      <c r="K36" s="1">
        <f t="shared" si="5"/>
        <v>0.38762756430420553</v>
      </c>
      <c r="L36" s="1"/>
      <c r="M36" s="1"/>
      <c r="N36" s="1"/>
    </row>
    <row r="37" spans="3:14" ht="12">
      <c r="C37">
        <v>29</v>
      </c>
      <c r="D37" s="1">
        <f t="shared" si="6"/>
        <v>0.01943544702953659</v>
      </c>
      <c r="E37" s="1">
        <f t="shared" si="1"/>
        <v>-0.002235495513876868</v>
      </c>
      <c r="F37" s="1">
        <f ca="1" t="shared" si="2"/>
        <v>0.08420511221629567</v>
      </c>
      <c r="G37" s="1">
        <f t="shared" si="3"/>
        <v>0.1014050637319554</v>
      </c>
      <c r="H37" s="1"/>
      <c r="I37" s="1">
        <f t="shared" si="0"/>
        <v>0</v>
      </c>
      <c r="J37" s="1">
        <f t="shared" si="4"/>
        <v>1</v>
      </c>
      <c r="K37" s="1">
        <f t="shared" si="5"/>
        <v>0.38762756430420553</v>
      </c>
      <c r="L37" s="1"/>
      <c r="M37" s="1"/>
      <c r="N37" s="1"/>
    </row>
    <row r="38" spans="3:14" ht="12">
      <c r="C38">
        <v>30</v>
      </c>
      <c r="D38" s="1">
        <f t="shared" si="6"/>
        <v>0.1014050637319554</v>
      </c>
      <c r="E38" s="1">
        <f t="shared" si="1"/>
        <v>-0.007881565021607742</v>
      </c>
      <c r="F38" s="1">
        <f ca="1" t="shared" si="2"/>
        <v>0.036467326935962774</v>
      </c>
      <c r="G38" s="1">
        <f t="shared" si="3"/>
        <v>0.12999082564631043</v>
      </c>
      <c r="H38" s="1"/>
      <c r="I38" s="1">
        <f t="shared" si="0"/>
        <v>0</v>
      </c>
      <c r="J38" s="1">
        <f t="shared" si="4"/>
        <v>1</v>
      </c>
      <c r="K38" s="1">
        <f t="shared" si="5"/>
        <v>0.38762756430420553</v>
      </c>
      <c r="L38" s="1"/>
      <c r="M38" s="1"/>
      <c r="N38" s="1"/>
    </row>
    <row r="39" spans="3:14" ht="12">
      <c r="C39">
        <v>31</v>
      </c>
      <c r="D39" s="1">
        <f t="shared" si="6"/>
        <v>0.12999082564631043</v>
      </c>
      <c r="E39" s="1">
        <f t="shared" si="1"/>
        <v>-0.008638420519871801</v>
      </c>
      <c r="F39" s="1">
        <f ca="1" t="shared" si="2"/>
        <v>0.04345645265857456</v>
      </c>
      <c r="G39" s="1">
        <f t="shared" si="3"/>
        <v>0.1648088577850132</v>
      </c>
      <c r="H39" s="1"/>
      <c r="I39" s="1">
        <f t="shared" si="0"/>
        <v>0</v>
      </c>
      <c r="J39" s="1">
        <f t="shared" si="4"/>
        <v>1</v>
      </c>
      <c r="K39" s="1">
        <f t="shared" si="5"/>
        <v>0.38762756430420553</v>
      </c>
      <c r="L39" s="1"/>
      <c r="M39" s="1"/>
      <c r="N39" s="1"/>
    </row>
    <row r="40" spans="3:14" ht="12">
      <c r="C40">
        <v>32</v>
      </c>
      <c r="D40" s="1">
        <f t="shared" si="6"/>
        <v>0.1648088577850132</v>
      </c>
      <c r="E40" s="1">
        <f t="shared" si="1"/>
        <v>-0.00887944294346843</v>
      </c>
      <c r="F40" s="1">
        <f ca="1" t="shared" si="2"/>
        <v>-0.024935673081927234</v>
      </c>
      <c r="G40" s="1">
        <f t="shared" si="3"/>
        <v>0.13099374175961753</v>
      </c>
      <c r="H40" s="1"/>
      <c r="I40" s="1">
        <f t="shared" si="0"/>
        <v>0</v>
      </c>
      <c r="J40" s="1">
        <f t="shared" si="4"/>
        <v>1</v>
      </c>
      <c r="K40" s="1">
        <f t="shared" si="5"/>
        <v>0.38762756430420553</v>
      </c>
      <c r="L40" s="1"/>
      <c r="M40" s="1"/>
      <c r="N40" s="1"/>
    </row>
    <row r="41" spans="3:14" ht="12">
      <c r="C41">
        <v>33</v>
      </c>
      <c r="D41" s="1">
        <f t="shared" si="6"/>
        <v>0.13099374175961753</v>
      </c>
      <c r="E41" s="1">
        <f t="shared" si="1"/>
        <v>-0.008655326084064791</v>
      </c>
      <c r="F41" s="1">
        <f ca="1" t="shared" si="2"/>
        <v>-0.03633692813309608</v>
      </c>
      <c r="G41" s="1">
        <f t="shared" si="3"/>
        <v>0.08600148754245666</v>
      </c>
      <c r="H41" s="1"/>
      <c r="I41" s="1">
        <f aca="true" t="shared" si="7" ref="I41:I58">IF(f&gt;HWr,$I$3,-1)</f>
        <v>0</v>
      </c>
      <c r="J41" s="1">
        <f t="shared" si="4"/>
        <v>1</v>
      </c>
      <c r="K41" s="1">
        <f t="shared" si="5"/>
        <v>0.38762756430420553</v>
      </c>
      <c r="L41" s="1"/>
      <c r="M41" s="1"/>
      <c r="N41" s="1"/>
    </row>
    <row r="42" spans="3:14" ht="12">
      <c r="C42">
        <v>34</v>
      </c>
      <c r="D42" s="1">
        <f t="shared" si="6"/>
        <v>0.08600148754245666</v>
      </c>
      <c r="E42" s="1">
        <f t="shared" si="1"/>
        <v>-0.007237864100111413</v>
      </c>
      <c r="F42" s="1">
        <f ca="1" t="shared" si="2"/>
        <v>0.0340660335496068</v>
      </c>
      <c r="G42" s="1">
        <f t="shared" si="3"/>
        <v>0.11282965699195205</v>
      </c>
      <c r="H42" s="1"/>
      <c r="I42" s="1">
        <f t="shared" si="7"/>
        <v>0</v>
      </c>
      <c r="J42" s="1">
        <f t="shared" si="4"/>
        <v>1</v>
      </c>
      <c r="K42" s="1">
        <f t="shared" si="5"/>
        <v>0.38762756430420553</v>
      </c>
      <c r="L42" s="1"/>
      <c r="M42" s="1"/>
      <c r="N42" s="1"/>
    </row>
    <row r="43" spans="3:14" ht="12">
      <c r="C43">
        <v>35</v>
      </c>
      <c r="D43" s="1">
        <f t="shared" si="6"/>
        <v>0.11282965699195205</v>
      </c>
      <c r="E43" s="1">
        <f t="shared" si="1"/>
        <v>-0.00824959370294511</v>
      </c>
      <c r="F43" s="1">
        <f ca="1" t="shared" si="2"/>
        <v>0.09934547051670961</v>
      </c>
      <c r="G43" s="1">
        <f t="shared" si="3"/>
        <v>0.20392553380571654</v>
      </c>
      <c r="H43" s="1"/>
      <c r="I43" s="1">
        <f t="shared" si="7"/>
        <v>0</v>
      </c>
      <c r="J43" s="1">
        <f t="shared" si="4"/>
        <v>1</v>
      </c>
      <c r="K43" s="1">
        <f t="shared" si="5"/>
        <v>0.38762756430420553</v>
      </c>
      <c r="L43" s="1"/>
      <c r="M43" s="1"/>
      <c r="N43" s="1"/>
    </row>
    <row r="44" spans="3:14" ht="12">
      <c r="C44">
        <v>36</v>
      </c>
      <c r="D44" s="1">
        <f t="shared" si="6"/>
        <v>0.20392553380571654</v>
      </c>
      <c r="E44" s="1">
        <f t="shared" si="1"/>
        <v>-0.008400588922312092</v>
      </c>
      <c r="F44" s="1">
        <f ca="1" t="shared" si="2"/>
        <v>0.08064694156928454</v>
      </c>
      <c r="G44" s="1">
        <f t="shared" si="3"/>
        <v>0.276171886452689</v>
      </c>
      <c r="H44" s="1"/>
      <c r="I44" s="1">
        <f t="shared" si="7"/>
        <v>0</v>
      </c>
      <c r="J44" s="1">
        <f t="shared" si="4"/>
        <v>1</v>
      </c>
      <c r="K44" s="1">
        <f t="shared" si="5"/>
        <v>0.38762756430420553</v>
      </c>
      <c r="L44" s="1"/>
      <c r="M44" s="1"/>
      <c r="N44" s="1"/>
    </row>
    <row r="45" spans="3:14" ht="12">
      <c r="C45">
        <v>37</v>
      </c>
      <c r="D45" s="1">
        <f t="shared" si="6"/>
        <v>0.276171886452689</v>
      </c>
      <c r="E45" s="1">
        <f t="shared" si="1"/>
        <v>-0.005954136033940887</v>
      </c>
      <c r="F45" s="1">
        <f ca="1" t="shared" si="2"/>
        <v>-0.030639625947515015</v>
      </c>
      <c r="G45" s="1">
        <f t="shared" si="3"/>
        <v>0.23957812447123306</v>
      </c>
      <c r="H45" s="1"/>
      <c r="I45" s="1">
        <f t="shared" si="7"/>
        <v>0</v>
      </c>
      <c r="J45" s="1">
        <f t="shared" si="4"/>
        <v>1</v>
      </c>
      <c r="K45" s="1">
        <f t="shared" si="5"/>
        <v>0.38762756430420553</v>
      </c>
      <c r="L45" s="1"/>
      <c r="M45" s="1"/>
      <c r="N45" s="1"/>
    </row>
    <row r="46" spans="3:14" ht="12">
      <c r="C46">
        <v>38</v>
      </c>
      <c r="D46" s="1">
        <f t="shared" si="6"/>
        <v>0.23957812447123306</v>
      </c>
      <c r="E46" s="1">
        <f t="shared" si="1"/>
        <v>-0.007405322858588299</v>
      </c>
      <c r="F46" s="1">
        <f ca="1" t="shared" si="2"/>
        <v>-0.018120431377610657</v>
      </c>
      <c r="G46" s="1">
        <f t="shared" si="3"/>
        <v>0.2140523702350341</v>
      </c>
      <c r="H46" s="1"/>
      <c r="I46" s="1">
        <f t="shared" si="7"/>
        <v>0</v>
      </c>
      <c r="J46" s="1">
        <f t="shared" si="4"/>
        <v>1</v>
      </c>
      <c r="K46" s="1">
        <f t="shared" si="5"/>
        <v>0.38762756430420553</v>
      </c>
      <c r="L46" s="1"/>
      <c r="M46" s="1"/>
      <c r="N46" s="1"/>
    </row>
    <row r="47" spans="3:14" ht="12">
      <c r="C47">
        <v>39</v>
      </c>
      <c r="D47" s="1">
        <f t="shared" si="6"/>
        <v>0.2140523702350341</v>
      </c>
      <c r="E47" s="1">
        <f t="shared" si="1"/>
        <v>-0.008166536258340554</v>
      </c>
      <c r="F47" s="1">
        <f ca="1" t="shared" si="2"/>
        <v>0.08215374691644683</v>
      </c>
      <c r="G47" s="1">
        <f t="shared" si="3"/>
        <v>0.28803958089314036</v>
      </c>
      <c r="H47" s="1"/>
      <c r="I47" s="1">
        <f t="shared" si="7"/>
        <v>0</v>
      </c>
      <c r="J47" s="1">
        <f t="shared" si="4"/>
        <v>1</v>
      </c>
      <c r="K47" s="1">
        <f t="shared" si="5"/>
        <v>0.38762756430420553</v>
      </c>
      <c r="L47" s="1"/>
      <c r="M47" s="1"/>
      <c r="N47" s="1"/>
    </row>
    <row r="48" spans="3:14" ht="12">
      <c r="C48">
        <v>40</v>
      </c>
      <c r="D48" s="1">
        <f t="shared" si="6"/>
        <v>0.28803958089314036</v>
      </c>
      <c r="E48" s="1">
        <f t="shared" si="1"/>
        <v>-0.0054093129491411315</v>
      </c>
      <c r="F48" s="1">
        <f ca="1" t="shared" si="2"/>
        <v>-0.0013881162885809317</v>
      </c>
      <c r="G48" s="1">
        <f t="shared" si="3"/>
        <v>0.28124215165541827</v>
      </c>
      <c r="H48" s="1"/>
      <c r="I48" s="1">
        <f t="shared" si="7"/>
        <v>0</v>
      </c>
      <c r="J48" s="1">
        <f t="shared" si="4"/>
        <v>1</v>
      </c>
      <c r="K48" s="1">
        <f t="shared" si="5"/>
        <v>0.38762756430420553</v>
      </c>
      <c r="L48" s="1"/>
      <c r="M48" s="1"/>
      <c r="N48" s="1"/>
    </row>
    <row r="49" spans="3:14" ht="12">
      <c r="C49">
        <v>41</v>
      </c>
      <c r="D49" s="1">
        <f t="shared" si="6"/>
        <v>0.28124215165541827</v>
      </c>
      <c r="E49" s="1">
        <f t="shared" si="1"/>
        <v>-0.0057252657998681875</v>
      </c>
      <c r="F49" s="1">
        <f ca="1" t="shared" si="2"/>
        <v>0.059025069276685826</v>
      </c>
      <c r="G49" s="1">
        <f t="shared" si="3"/>
        <v>0.3345419551322359</v>
      </c>
      <c r="H49" s="1"/>
      <c r="I49" s="1">
        <f t="shared" si="7"/>
        <v>0</v>
      </c>
      <c r="J49" s="1">
        <f t="shared" si="4"/>
        <v>1</v>
      </c>
      <c r="K49" s="1">
        <f t="shared" si="5"/>
        <v>0.38762756430420553</v>
      </c>
      <c r="L49" s="1"/>
      <c r="M49" s="1"/>
      <c r="N49" s="1"/>
    </row>
    <row r="50" spans="3:11" ht="12">
      <c r="C50">
        <v>42</v>
      </c>
      <c r="D50" s="1">
        <f t="shared" si="6"/>
        <v>0.3345419551322359</v>
      </c>
      <c r="E50" s="1">
        <f t="shared" si="1"/>
        <v>-0.0030203085685400356</v>
      </c>
      <c r="F50" s="1">
        <f ca="1" t="shared" si="2"/>
        <v>0.06430366283893818</v>
      </c>
      <c r="G50" s="1">
        <f t="shared" si="3"/>
        <v>0.39582530940263405</v>
      </c>
      <c r="H50" s="1"/>
      <c r="I50" s="1">
        <f t="shared" si="7"/>
        <v>0</v>
      </c>
      <c r="J50" s="1">
        <f t="shared" si="4"/>
        <v>1</v>
      </c>
      <c r="K50" s="1">
        <f t="shared" si="5"/>
        <v>0.38762756430420553</v>
      </c>
    </row>
    <row r="51" spans="3:11" ht="12">
      <c r="C51">
        <v>43</v>
      </c>
      <c r="D51" s="1">
        <f t="shared" si="6"/>
        <v>0.39582530940263405</v>
      </c>
      <c r="E51" s="1">
        <f t="shared" si="1"/>
        <v>0.00047700115572664865</v>
      </c>
      <c r="F51" s="1">
        <f ca="1" t="shared" si="2"/>
        <v>0.03711897988978308</v>
      </c>
      <c r="G51" s="1">
        <f t="shared" si="3"/>
        <v>0.43342129044814376</v>
      </c>
      <c r="H51" s="1"/>
      <c r="I51" s="1">
        <f t="shared" si="7"/>
        <v>0</v>
      </c>
      <c r="J51" s="1">
        <f t="shared" si="4"/>
        <v>1</v>
      </c>
      <c r="K51" s="1">
        <f t="shared" si="5"/>
        <v>0.38762756430420553</v>
      </c>
    </row>
    <row r="52" spans="3:11" ht="12">
      <c r="C52">
        <v>44</v>
      </c>
      <c r="D52" s="1">
        <f t="shared" si="6"/>
        <v>0.43342129044814376</v>
      </c>
      <c r="E52" s="1">
        <f t="shared" si="1"/>
        <v>0.002651565005677952</v>
      </c>
      <c r="F52" s="1">
        <f ca="1" t="shared" si="2"/>
        <v>-0.04431717570696492</v>
      </c>
      <c r="G52" s="1">
        <f t="shared" si="3"/>
        <v>0.39175567974685677</v>
      </c>
      <c r="H52" s="1"/>
      <c r="I52" s="1">
        <f t="shared" si="7"/>
        <v>0</v>
      </c>
      <c r="J52" s="1">
        <f t="shared" si="4"/>
        <v>1</v>
      </c>
      <c r="K52" s="1">
        <f t="shared" si="5"/>
        <v>0.38762756430420553</v>
      </c>
    </row>
    <row r="53" spans="3:11" ht="12">
      <c r="C53">
        <v>45</v>
      </c>
      <c r="D53" s="1">
        <f t="shared" si="6"/>
        <v>0.39175567974685677</v>
      </c>
      <c r="E53" s="1">
        <f t="shared" si="1"/>
        <v>0.00024013447864293456</v>
      </c>
      <c r="F53" s="1">
        <f ca="1" t="shared" si="2"/>
        <v>0.036504616218735464</v>
      </c>
      <c r="G53" s="1">
        <f t="shared" si="3"/>
        <v>0.42850043044423514</v>
      </c>
      <c r="H53" s="1"/>
      <c r="I53" s="1">
        <f t="shared" si="7"/>
        <v>0</v>
      </c>
      <c r="J53" s="1">
        <f t="shared" si="4"/>
        <v>1</v>
      </c>
      <c r="K53" s="1">
        <f t="shared" si="5"/>
        <v>0.38762756430420553</v>
      </c>
    </row>
    <row r="54" spans="3:11" ht="12">
      <c r="C54">
        <v>46</v>
      </c>
      <c r="D54" s="1">
        <f t="shared" si="6"/>
        <v>0.42850043044423514</v>
      </c>
      <c r="E54" s="1">
        <f t="shared" si="1"/>
        <v>0.002369938137539936</v>
      </c>
      <c r="F54" s="1">
        <f ca="1" t="shared" si="2"/>
        <v>-0.0962045305641368</v>
      </c>
      <c r="G54" s="1">
        <f t="shared" si="3"/>
        <v>0.3346658380176383</v>
      </c>
      <c r="H54" s="1"/>
      <c r="I54" s="1">
        <f t="shared" si="7"/>
        <v>0</v>
      </c>
      <c r="J54" s="1">
        <f t="shared" si="4"/>
        <v>1</v>
      </c>
      <c r="K54" s="1">
        <f t="shared" si="5"/>
        <v>0.38762756430420553</v>
      </c>
    </row>
    <row r="55" spans="3:11" ht="12">
      <c r="C55">
        <v>47</v>
      </c>
      <c r="D55" s="1">
        <f t="shared" si="6"/>
        <v>0.3346658380176383</v>
      </c>
      <c r="E55" s="1">
        <f t="shared" si="1"/>
        <v>-0.003013522728880988</v>
      </c>
      <c r="F55" s="1">
        <f ca="1" t="shared" si="2"/>
        <v>-0.07567405191366561</v>
      </c>
      <c r="G55" s="1">
        <f t="shared" si="3"/>
        <v>0.25597826337509166</v>
      </c>
      <c r="H55" s="1"/>
      <c r="I55" s="1">
        <f t="shared" si="7"/>
        <v>0</v>
      </c>
      <c r="J55" s="1">
        <f t="shared" si="4"/>
        <v>1</v>
      </c>
      <c r="K55" s="1">
        <f t="shared" si="5"/>
        <v>0.38762756430420553</v>
      </c>
    </row>
    <row r="56" spans="3:11" ht="12">
      <c r="C56">
        <v>48</v>
      </c>
      <c r="D56" s="1">
        <f t="shared" si="6"/>
        <v>0.25597826337509166</v>
      </c>
      <c r="E56" s="1">
        <f t="shared" si="1"/>
        <v>-0.006801789387398054</v>
      </c>
      <c r="F56" s="1">
        <f ca="1" t="shared" si="2"/>
        <v>-0.019502408576954622</v>
      </c>
      <c r="G56" s="1">
        <f t="shared" si="3"/>
        <v>0.22967406541073898</v>
      </c>
      <c r="H56" s="1"/>
      <c r="I56" s="1">
        <f t="shared" si="7"/>
        <v>0</v>
      </c>
      <c r="J56" s="1">
        <f t="shared" si="4"/>
        <v>1</v>
      </c>
      <c r="K56" s="1">
        <f t="shared" si="5"/>
        <v>0.38762756430420553</v>
      </c>
    </row>
    <row r="57" spans="3:11" ht="12">
      <c r="C57">
        <v>49</v>
      </c>
      <c r="D57" s="1">
        <f t="shared" si="6"/>
        <v>0.22967406541073898</v>
      </c>
      <c r="E57" s="1">
        <f t="shared" si="1"/>
        <v>-0.00772810785497516</v>
      </c>
      <c r="F57" s="1">
        <f ca="1" t="shared" si="2"/>
        <v>-0.015364207683887798</v>
      </c>
      <c r="G57" s="1">
        <f t="shared" si="3"/>
        <v>0.20658174987187602</v>
      </c>
      <c r="H57" s="1"/>
      <c r="I57" s="1">
        <f t="shared" si="7"/>
        <v>0</v>
      </c>
      <c r="J57" s="1">
        <f t="shared" si="4"/>
        <v>1</v>
      </c>
      <c r="K57" s="1">
        <f t="shared" si="5"/>
        <v>0.38762756430420553</v>
      </c>
    </row>
    <row r="58" spans="3:11" ht="12">
      <c r="C58">
        <v>50</v>
      </c>
      <c r="D58" s="1">
        <f t="shared" si="6"/>
        <v>0.20658174987187602</v>
      </c>
      <c r="E58" s="1">
        <f t="shared" si="1"/>
        <v>-0.00834321209005914</v>
      </c>
      <c r="F58" s="1">
        <f ca="1" t="shared" si="2"/>
        <v>-0.00627937879471574</v>
      </c>
      <c r="G58" s="1">
        <f t="shared" si="3"/>
        <v>0.19195915898710114</v>
      </c>
      <c r="H58" s="1"/>
      <c r="I58" s="1">
        <f t="shared" si="7"/>
        <v>0</v>
      </c>
      <c r="J58" s="1">
        <f t="shared" si="4"/>
        <v>1</v>
      </c>
      <c r="K58" s="1">
        <f t="shared" si="5"/>
        <v>0.38762756430420553</v>
      </c>
    </row>
  </sheetData>
  <printOptions/>
  <pageMargins left="0.75" right="0.75" top="1" bottom="1" header="0.5" footer="0.5"/>
  <pageSetup fitToHeight="1" fitToWidth="1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Rosanna M. Bechtel</cp:lastModifiedBy>
  <cp:lastPrinted>2001-03-19T21:43:45Z</cp:lastPrinted>
  <dcterms:created xsi:type="dcterms:W3CDTF">2001-03-19T20:28:38Z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